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09A79420-087E-4E75-BD17-C734DE9198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iv1" sheetId="10" r:id="rId1"/>
    <sheet name="tiv2" sheetId="9" r:id="rId2"/>
    <sheet name="tiv3" sheetId="2" r:id="rId3"/>
    <sheet name="tiv4" sheetId="8" r:id="rId4"/>
    <sheet name="mshak" sheetId="3" r:id="rId5"/>
    <sheet name="shaxmathim" sheetId="12" r:id="rId6"/>
  </sheets>
  <definedNames>
    <definedName name="_xlnm._FilterDatabase" localSheetId="0" hidden="1">'tiv1'!$A$6:$N$80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2" l="1"/>
  <c r="C14" i="12"/>
  <c r="F13" i="12"/>
  <c r="F12" i="12"/>
  <c r="F11" i="12"/>
  <c r="F10" i="12"/>
  <c r="F9" i="12"/>
  <c r="F8" i="12"/>
  <c r="F7" i="12"/>
  <c r="F5" i="12"/>
  <c r="F14" i="12" s="1"/>
  <c r="K69" i="10" l="1"/>
  <c r="K60" i="10"/>
  <c r="K49" i="10"/>
  <c r="K38" i="10"/>
  <c r="K26" i="10"/>
  <c r="K80" i="10" l="1"/>
  <c r="L69" i="10" l="1"/>
  <c r="C69" i="10"/>
  <c r="I61" i="10"/>
  <c r="I69" i="10"/>
  <c r="E68" i="10"/>
  <c r="G68" i="10" s="1"/>
  <c r="G67" i="10"/>
  <c r="E66" i="10"/>
  <c r="G66" i="10" s="1"/>
  <c r="G65" i="10"/>
  <c r="E64" i="10"/>
  <c r="G64" i="10" s="1"/>
  <c r="G63" i="10"/>
  <c r="E62" i="10"/>
  <c r="C60" i="10"/>
  <c r="I60" i="10"/>
  <c r="E69" i="10" l="1"/>
  <c r="G62" i="10"/>
  <c r="I46" i="8" l="1"/>
  <c r="I67" i="8"/>
  <c r="G67" i="8"/>
  <c r="E67" i="8"/>
  <c r="L67" i="8" s="1"/>
  <c r="L66" i="8"/>
  <c r="I66" i="8"/>
  <c r="G66" i="8"/>
  <c r="I65" i="8"/>
  <c r="G65" i="8"/>
  <c r="E65" i="8"/>
  <c r="L65" i="8" s="1"/>
  <c r="I64" i="8"/>
  <c r="G64" i="8"/>
  <c r="E64" i="8"/>
  <c r="L64" i="8" s="1"/>
  <c r="J63" i="8"/>
  <c r="I63" i="8"/>
  <c r="G63" i="8"/>
  <c r="E63" i="8"/>
  <c r="L63" i="8" s="1"/>
  <c r="I62" i="8"/>
  <c r="G62" i="8"/>
  <c r="E62" i="8"/>
  <c r="L62" i="8" s="1"/>
  <c r="L61" i="8"/>
  <c r="J61" i="8"/>
  <c r="I61" i="8"/>
  <c r="G61" i="8"/>
  <c r="J59" i="8"/>
  <c r="I59" i="8"/>
  <c r="G59" i="8"/>
  <c r="E59" i="8"/>
  <c r="I57" i="8"/>
  <c r="C57" i="8"/>
  <c r="J56" i="8"/>
  <c r="I56" i="8"/>
  <c r="G56" i="8"/>
  <c r="G57" i="8" s="1"/>
  <c r="E56" i="8"/>
  <c r="L56" i="8" s="1"/>
  <c r="L57" i="8" s="1"/>
  <c r="I55" i="8"/>
  <c r="I54" i="8"/>
  <c r="C54" i="8"/>
  <c r="I53" i="8"/>
  <c r="G53" i="8"/>
  <c r="E53" i="8"/>
  <c r="L53" i="8" s="1"/>
  <c r="I52" i="8"/>
  <c r="G52" i="8"/>
  <c r="E52" i="8"/>
  <c r="L52" i="8" s="1"/>
  <c r="J51" i="8"/>
  <c r="I51" i="8"/>
  <c r="G51" i="8"/>
  <c r="E51" i="8"/>
  <c r="L51" i="8" s="1"/>
  <c r="I50" i="8"/>
  <c r="G50" i="8"/>
  <c r="E50" i="8"/>
  <c r="L50" i="8" s="1"/>
  <c r="J49" i="8"/>
  <c r="I49" i="8"/>
  <c r="G49" i="8"/>
  <c r="E49" i="8"/>
  <c r="L49" i="8" s="1"/>
  <c r="J48" i="8"/>
  <c r="I48" i="8"/>
  <c r="G48" i="8"/>
  <c r="E48" i="8"/>
  <c r="L68" i="8" l="1"/>
  <c r="G54" i="8"/>
  <c r="E54" i="8"/>
  <c r="E57" i="8"/>
  <c r="L48" i="8"/>
  <c r="L54" i="8" s="1"/>
  <c r="L45" i="3" l="1"/>
  <c r="L11" i="8" l="1"/>
  <c r="L9" i="2"/>
  <c r="L11" i="2"/>
  <c r="L52" i="10"/>
  <c r="L53" i="10"/>
  <c r="L54" i="10"/>
  <c r="L55" i="10"/>
  <c r="L56" i="10"/>
  <c r="L57" i="10"/>
  <c r="L59" i="10"/>
  <c r="L51" i="10"/>
  <c r="L12" i="9"/>
  <c r="L18" i="9"/>
  <c r="E55" i="9"/>
  <c r="L55" i="9" s="1"/>
  <c r="E56" i="9"/>
  <c r="L56" i="9" s="1"/>
  <c r="E57" i="9"/>
  <c r="L57" i="9" s="1"/>
  <c r="E58" i="9"/>
  <c r="L58" i="9" s="1"/>
  <c r="E54" i="9"/>
  <c r="E62" i="9"/>
  <c r="L62" i="9" s="1"/>
  <c r="E63" i="9"/>
  <c r="L63" i="9" s="1"/>
  <c r="E64" i="9"/>
  <c r="L64" i="9" s="1"/>
  <c r="E65" i="9"/>
  <c r="L65" i="9" s="1"/>
  <c r="E61" i="9"/>
  <c r="L61" i="9" s="1"/>
  <c r="C66" i="9"/>
  <c r="E59" i="9" l="1"/>
  <c r="L66" i="9"/>
  <c r="L54" i="9"/>
  <c r="L59" i="9" s="1"/>
  <c r="E66" i="9"/>
  <c r="C46" i="3" l="1"/>
  <c r="C27" i="2"/>
  <c r="C28" i="9"/>
  <c r="C38" i="10"/>
  <c r="C26" i="10"/>
  <c r="E6" i="3" l="1"/>
  <c r="L6" i="3" s="1"/>
  <c r="E7" i="3"/>
  <c r="L7" i="3" s="1"/>
  <c r="E8" i="3"/>
  <c r="L8" i="3" s="1"/>
  <c r="E9" i="3"/>
  <c r="L9" i="3" s="1"/>
  <c r="E10" i="3"/>
  <c r="L10" i="3" s="1"/>
  <c r="E11" i="3"/>
  <c r="L11" i="3" s="1"/>
  <c r="E12" i="3"/>
  <c r="L12" i="3" s="1"/>
  <c r="E13" i="3"/>
  <c r="L13" i="3" s="1"/>
  <c r="E14" i="3"/>
  <c r="E15" i="3"/>
  <c r="E16" i="3"/>
  <c r="E17" i="3"/>
  <c r="E18" i="3"/>
  <c r="E19" i="3"/>
  <c r="L19" i="3" s="1"/>
  <c r="E20" i="3"/>
  <c r="L20" i="3" s="1"/>
  <c r="E21" i="3"/>
  <c r="E22" i="3"/>
  <c r="L22" i="3" s="1"/>
  <c r="E23" i="3"/>
  <c r="E24" i="3"/>
  <c r="E25" i="3"/>
  <c r="E26" i="3"/>
  <c r="L26" i="3" s="1"/>
  <c r="E27" i="3"/>
  <c r="L27" i="3" s="1"/>
  <c r="E28" i="3"/>
  <c r="L28" i="3" s="1"/>
  <c r="E29" i="3"/>
  <c r="L29" i="3" s="1"/>
  <c r="E30" i="3"/>
  <c r="L30" i="3" s="1"/>
  <c r="E31" i="3"/>
  <c r="L31" i="3" s="1"/>
  <c r="E32" i="3"/>
  <c r="L32" i="3" s="1"/>
  <c r="E33" i="3"/>
  <c r="L33" i="3" s="1"/>
  <c r="E34" i="3"/>
  <c r="L34" i="3" s="1"/>
  <c r="E35" i="3"/>
  <c r="L35" i="3" s="1"/>
  <c r="E36" i="3"/>
  <c r="L36" i="3" s="1"/>
  <c r="E37" i="3"/>
  <c r="L37" i="3" s="1"/>
  <c r="E38" i="3"/>
  <c r="L38" i="3" s="1"/>
  <c r="E39" i="3"/>
  <c r="L39" i="3" s="1"/>
  <c r="E40" i="3"/>
  <c r="L40" i="3" s="1"/>
  <c r="E41" i="3"/>
  <c r="L41" i="3" s="1"/>
  <c r="E42" i="3"/>
  <c r="L42" i="3" s="1"/>
  <c r="E43" i="3"/>
  <c r="L43" i="3" s="1"/>
  <c r="E44" i="3"/>
  <c r="L44" i="3" s="1"/>
  <c r="E5" i="3"/>
  <c r="L5" i="3" s="1"/>
  <c r="E46" i="3" l="1"/>
  <c r="J6" i="3" l="1"/>
  <c r="J8" i="3"/>
  <c r="J9" i="3"/>
  <c r="J11" i="3"/>
  <c r="J12" i="3"/>
  <c r="J13" i="3"/>
  <c r="J19" i="3"/>
  <c r="J20" i="3"/>
  <c r="J22" i="3"/>
  <c r="J27" i="3"/>
  <c r="J30" i="3"/>
  <c r="J32" i="3"/>
  <c r="J40" i="3"/>
  <c r="J41" i="3"/>
  <c r="J42" i="3"/>
  <c r="J43" i="3"/>
  <c r="J44" i="3"/>
  <c r="J5" i="3"/>
  <c r="I9" i="8"/>
  <c r="I11" i="8"/>
  <c r="I12" i="8"/>
  <c r="I16" i="8"/>
  <c r="I19" i="8"/>
  <c r="I26" i="8"/>
  <c r="I27" i="8"/>
  <c r="I28" i="8"/>
  <c r="I30" i="8"/>
  <c r="I31" i="8"/>
  <c r="I32" i="8"/>
  <c r="I36" i="8"/>
  <c r="I37" i="8"/>
  <c r="I39" i="8"/>
  <c r="I40" i="8"/>
  <c r="I41" i="8"/>
  <c r="I43" i="8"/>
  <c r="I71" i="8"/>
  <c r="I9" i="2"/>
  <c r="I11" i="2"/>
  <c r="I12" i="2"/>
  <c r="I15" i="2"/>
  <c r="I16" i="2"/>
  <c r="I17" i="2"/>
  <c r="I20" i="2"/>
  <c r="I21" i="2"/>
  <c r="I22" i="2"/>
  <c r="I23" i="2"/>
  <c r="I25" i="2"/>
  <c r="I27" i="2"/>
  <c r="I28" i="2"/>
  <c r="I30" i="2"/>
  <c r="I31" i="2"/>
  <c r="I32" i="2"/>
  <c r="I35" i="2"/>
  <c r="I37" i="2"/>
  <c r="I38" i="2"/>
  <c r="I40" i="2"/>
  <c r="I41" i="2"/>
  <c r="I42" i="2"/>
  <c r="I44" i="2"/>
  <c r="I45" i="2"/>
  <c r="I47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9" i="9"/>
  <c r="I12" i="9"/>
  <c r="I13" i="9"/>
  <c r="I15" i="9"/>
  <c r="I17" i="9"/>
  <c r="I18" i="9"/>
  <c r="I21" i="9"/>
  <c r="I22" i="9"/>
  <c r="I25" i="9"/>
  <c r="I26" i="9"/>
  <c r="I27" i="9"/>
  <c r="I28" i="9"/>
  <c r="I29" i="9"/>
  <c r="I31" i="9"/>
  <c r="I33" i="9"/>
  <c r="I37" i="9"/>
  <c r="I38" i="9"/>
  <c r="I40" i="9"/>
  <c r="I41" i="9"/>
  <c r="I42" i="9"/>
  <c r="I45" i="9"/>
  <c r="I46" i="9"/>
  <c r="I48" i="9"/>
  <c r="I50" i="9"/>
  <c r="I52" i="9"/>
  <c r="I53" i="9"/>
  <c r="I70" i="9"/>
  <c r="I10" i="10" l="1"/>
  <c r="I12" i="10"/>
  <c r="I14" i="10"/>
  <c r="I15" i="10"/>
  <c r="I16" i="10"/>
  <c r="I26" i="10"/>
  <c r="I27" i="10"/>
  <c r="I29" i="10"/>
  <c r="I32" i="10"/>
  <c r="I33" i="10"/>
  <c r="I38" i="10"/>
  <c r="I39" i="10"/>
  <c r="I41" i="10"/>
  <c r="I43" i="10"/>
  <c r="I44" i="10"/>
  <c r="I47" i="10"/>
  <c r="I49" i="10"/>
  <c r="I50" i="10"/>
  <c r="I51" i="10"/>
  <c r="I52" i="10"/>
  <c r="I53" i="10"/>
  <c r="I54" i="10"/>
  <c r="I55" i="10"/>
  <c r="I56" i="10"/>
  <c r="I57" i="10"/>
  <c r="I58" i="10"/>
  <c r="I59" i="10"/>
  <c r="I70" i="10"/>
  <c r="I71" i="10"/>
  <c r="I72" i="10"/>
  <c r="I73" i="10"/>
  <c r="I74" i="10"/>
  <c r="I75" i="10"/>
  <c r="I76" i="10"/>
  <c r="I77" i="10"/>
  <c r="I78" i="10"/>
  <c r="I79" i="10"/>
  <c r="I7" i="10" l="1"/>
  <c r="E58" i="10" l="1"/>
  <c r="E60" i="10" s="1"/>
  <c r="L58" i="10" l="1"/>
  <c r="I15" i="3"/>
  <c r="I16" i="3"/>
  <c r="I17" i="3"/>
  <c r="I18" i="3"/>
  <c r="I19" i="3"/>
  <c r="I20" i="3"/>
  <c r="I21" i="3"/>
  <c r="I22" i="3"/>
  <c r="I23" i="3"/>
  <c r="I24" i="3"/>
  <c r="I25" i="3"/>
  <c r="I14" i="3"/>
  <c r="I12" i="3"/>
  <c r="I9" i="3"/>
  <c r="I8" i="3"/>
  <c r="I6" i="3"/>
  <c r="I5" i="3"/>
  <c r="J41" i="8"/>
  <c r="J39" i="8"/>
  <c r="J38" i="8"/>
  <c r="J32" i="8"/>
  <c r="J29" i="8"/>
  <c r="J16" i="8"/>
  <c r="J12" i="8"/>
  <c r="J10" i="8"/>
  <c r="J7" i="8"/>
  <c r="J6" i="8"/>
  <c r="J62" i="2"/>
  <c r="J59" i="2"/>
  <c r="J56" i="2"/>
  <c r="J53" i="2"/>
  <c r="J50" i="2"/>
  <c r="J47" i="2"/>
  <c r="J46" i="2"/>
  <c r="J42" i="2"/>
  <c r="J40" i="2"/>
  <c r="J39" i="2"/>
  <c r="J32" i="2"/>
  <c r="J30" i="2"/>
  <c r="J29" i="2"/>
  <c r="J17" i="2"/>
  <c r="J11" i="2"/>
  <c r="J12" i="2"/>
  <c r="J10" i="2"/>
  <c r="J7" i="2"/>
  <c r="J6" i="2"/>
  <c r="J50" i="9"/>
  <c r="J48" i="9"/>
  <c r="J47" i="9"/>
  <c r="J42" i="9"/>
  <c r="J40" i="9"/>
  <c r="J39" i="9"/>
  <c r="J33" i="9"/>
  <c r="J31" i="9"/>
  <c r="J30" i="9"/>
  <c r="J22" i="9"/>
  <c r="J17" i="9"/>
  <c r="J13" i="9"/>
  <c r="J11" i="9"/>
  <c r="J9" i="9"/>
  <c r="J8" i="9"/>
  <c r="J7" i="9"/>
  <c r="J44" i="10"/>
  <c r="J41" i="10"/>
  <c r="J40" i="10"/>
  <c r="J32" i="10"/>
  <c r="J29" i="10"/>
  <c r="J28" i="10"/>
  <c r="J16" i="10"/>
  <c r="J12" i="10"/>
  <c r="J11" i="10"/>
  <c r="J8" i="10"/>
  <c r="J7" i="10"/>
  <c r="L60" i="10" l="1"/>
  <c r="K15" i="3"/>
  <c r="L15" i="3" s="1"/>
  <c r="K16" i="3"/>
  <c r="L16" i="3" s="1"/>
  <c r="K17" i="3"/>
  <c r="L17" i="3" s="1"/>
  <c r="K18" i="3"/>
  <c r="L18" i="3" s="1"/>
  <c r="K21" i="3"/>
  <c r="L21" i="3" s="1"/>
  <c r="K23" i="3"/>
  <c r="L23" i="3" s="1"/>
  <c r="K24" i="3"/>
  <c r="L24" i="3" s="1"/>
  <c r="K25" i="3"/>
  <c r="L25" i="3" s="1"/>
  <c r="K14" i="3"/>
  <c r="L14" i="3" s="1"/>
  <c r="K10" i="9"/>
  <c r="L46" i="3" l="1"/>
  <c r="I10" i="9"/>
  <c r="L10" i="9"/>
  <c r="I47" i="9"/>
  <c r="I8" i="9"/>
  <c r="I7" i="9"/>
  <c r="I30" i="9"/>
  <c r="I11" i="9"/>
  <c r="I39" i="9"/>
  <c r="I6" i="8"/>
  <c r="I38" i="8"/>
  <c r="I10" i="8"/>
  <c r="J25" i="3"/>
  <c r="J18" i="3"/>
  <c r="J24" i="3"/>
  <c r="J17" i="3"/>
  <c r="J23" i="3"/>
  <c r="J16" i="3"/>
  <c r="J14" i="3"/>
  <c r="J21" i="3"/>
  <c r="J15" i="3"/>
  <c r="I29" i="2"/>
  <c r="I6" i="2"/>
  <c r="I39" i="2"/>
  <c r="I7" i="2"/>
  <c r="I10" i="2"/>
  <c r="I46" i="2"/>
  <c r="I7" i="8"/>
  <c r="I29" i="8"/>
  <c r="I40" i="10"/>
  <c r="I28" i="10"/>
  <c r="I8" i="10" l="1"/>
  <c r="I11" i="10"/>
  <c r="I45" i="10" l="1"/>
  <c r="I46" i="10"/>
  <c r="I48" i="10"/>
  <c r="I31" i="10"/>
  <c r="I34" i="10"/>
  <c r="I35" i="10"/>
  <c r="I36" i="10"/>
  <c r="I37" i="10"/>
  <c r="I19" i="10"/>
  <c r="I20" i="10"/>
  <c r="I21" i="10"/>
  <c r="I22" i="10"/>
  <c r="I23" i="10"/>
  <c r="I24" i="10"/>
  <c r="I25" i="10"/>
  <c r="I49" i="9" l="1"/>
  <c r="I43" i="9"/>
  <c r="I23" i="9"/>
  <c r="I36" i="9"/>
  <c r="I32" i="9"/>
  <c r="I16" i="9"/>
  <c r="I51" i="9"/>
  <c r="I35" i="9"/>
  <c r="I44" i="9"/>
  <c r="I34" i="9"/>
  <c r="I24" i="9"/>
  <c r="I43" i="2"/>
  <c r="I34" i="2"/>
  <c r="I8" i="2"/>
  <c r="I33" i="2"/>
  <c r="I24" i="2"/>
  <c r="I49" i="2"/>
  <c r="I36" i="2"/>
  <c r="I48" i="2"/>
  <c r="I26" i="2"/>
  <c r="I44" i="8"/>
  <c r="I35" i="8"/>
  <c r="I24" i="8"/>
  <c r="I20" i="8"/>
  <c r="I8" i="8"/>
  <c r="I34" i="8"/>
  <c r="I23" i="8"/>
  <c r="I42" i="8"/>
  <c r="I33" i="8"/>
  <c r="I22" i="8"/>
  <c r="I15" i="8"/>
  <c r="I45" i="8"/>
  <c r="I25" i="8"/>
  <c r="I21" i="8"/>
  <c r="I14" i="8"/>
  <c r="I9" i="10"/>
  <c r="J36" i="3"/>
  <c r="J28" i="3"/>
  <c r="J35" i="3"/>
  <c r="J26" i="3"/>
  <c r="J38" i="3"/>
  <c r="J34" i="3"/>
  <c r="J10" i="3"/>
  <c r="J37" i="3"/>
  <c r="J33" i="3"/>
  <c r="J7" i="3"/>
  <c r="F14" i="9"/>
  <c r="I14" i="9" s="1"/>
  <c r="F18" i="8"/>
  <c r="I18" i="8" s="1"/>
  <c r="F17" i="8"/>
  <c r="I17" i="8" s="1"/>
  <c r="F13" i="8"/>
  <c r="I13" i="8" s="1"/>
  <c r="F19" i="2"/>
  <c r="I19" i="2" s="1"/>
  <c r="F18" i="2"/>
  <c r="I18" i="2" s="1"/>
  <c r="F14" i="2"/>
  <c r="I14" i="2" s="1"/>
  <c r="F13" i="2"/>
  <c r="I13" i="2" s="1"/>
  <c r="F20" i="9"/>
  <c r="I20" i="9" s="1"/>
  <c r="F19" i="9"/>
  <c r="I19" i="9" s="1"/>
  <c r="F42" i="10"/>
  <c r="F30" i="10"/>
  <c r="I30" i="10" s="1"/>
  <c r="F13" i="10"/>
  <c r="I13" i="10" s="1"/>
  <c r="F18" i="10"/>
  <c r="I18" i="10" s="1"/>
  <c r="F17" i="10"/>
  <c r="I17" i="10" s="1"/>
  <c r="J42" i="10" l="1"/>
  <c r="I42" i="10"/>
  <c r="J17" i="8"/>
  <c r="J18" i="8"/>
  <c r="J13" i="8"/>
  <c r="J13" i="2"/>
  <c r="J14" i="2"/>
  <c r="J19" i="2"/>
  <c r="J18" i="2"/>
  <c r="J19" i="9"/>
  <c r="J20" i="9"/>
  <c r="J14" i="9"/>
  <c r="J18" i="10"/>
  <c r="J13" i="10"/>
  <c r="J30" i="10"/>
  <c r="J17" i="10"/>
  <c r="G42" i="10"/>
  <c r="G30" i="3"/>
  <c r="I80" i="10" l="1"/>
  <c r="C36" i="8" l="1"/>
  <c r="C27" i="8"/>
  <c r="C71" i="8" s="1"/>
  <c r="C63" i="2"/>
  <c r="C60" i="2"/>
  <c r="C57" i="2"/>
  <c r="C54" i="2"/>
  <c r="C51" i="2"/>
  <c r="C44" i="2"/>
  <c r="C37" i="2"/>
  <c r="C52" i="9"/>
  <c r="C45" i="9"/>
  <c r="C37" i="9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2" i="3"/>
  <c r="G33" i="3"/>
  <c r="G34" i="3"/>
  <c r="G35" i="3"/>
  <c r="G36" i="3"/>
  <c r="G37" i="3"/>
  <c r="G38" i="3"/>
  <c r="G40" i="3"/>
  <c r="G41" i="3"/>
  <c r="G42" i="3"/>
  <c r="G43" i="3"/>
  <c r="G44" i="3"/>
  <c r="G5" i="3"/>
  <c r="G7" i="8"/>
  <c r="G8" i="8"/>
  <c r="G10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9" i="8"/>
  <c r="G30" i="8"/>
  <c r="G31" i="8"/>
  <c r="G32" i="8"/>
  <c r="G33" i="8"/>
  <c r="G34" i="8"/>
  <c r="G35" i="8"/>
  <c r="G38" i="8"/>
  <c r="G39" i="8"/>
  <c r="G40" i="8"/>
  <c r="G41" i="8"/>
  <c r="G42" i="8"/>
  <c r="G43" i="8"/>
  <c r="G44" i="8"/>
  <c r="G45" i="8"/>
  <c r="G6" i="8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9" i="2"/>
  <c r="G30" i="2"/>
  <c r="G31" i="2"/>
  <c r="G32" i="2"/>
  <c r="G33" i="2"/>
  <c r="G34" i="2"/>
  <c r="G35" i="2"/>
  <c r="G36" i="2"/>
  <c r="G39" i="2"/>
  <c r="G40" i="2"/>
  <c r="G41" i="2"/>
  <c r="G42" i="2"/>
  <c r="G43" i="2"/>
  <c r="G46" i="2"/>
  <c r="G47" i="2"/>
  <c r="G48" i="2"/>
  <c r="G49" i="2"/>
  <c r="G50" i="2"/>
  <c r="G53" i="2"/>
  <c r="G54" i="2" s="1"/>
  <c r="G56" i="2"/>
  <c r="G57" i="2" s="1"/>
  <c r="G59" i="2"/>
  <c r="G60" i="2" s="1"/>
  <c r="G62" i="2"/>
  <c r="G63" i="2" s="1"/>
  <c r="G6" i="2"/>
  <c r="G31" i="9"/>
  <c r="G32" i="9"/>
  <c r="G33" i="9"/>
  <c r="G34" i="9"/>
  <c r="G35" i="9"/>
  <c r="G36" i="9"/>
  <c r="G39" i="9"/>
  <c r="G40" i="9"/>
  <c r="G41" i="9"/>
  <c r="G42" i="9"/>
  <c r="G43" i="9"/>
  <c r="G44" i="9"/>
  <c r="G47" i="9"/>
  <c r="G48" i="9"/>
  <c r="G49" i="9"/>
  <c r="G50" i="9"/>
  <c r="G51" i="9"/>
  <c r="G30" i="9"/>
  <c r="G8" i="9"/>
  <c r="G9" i="9"/>
  <c r="G11" i="9"/>
  <c r="G13" i="9"/>
  <c r="G14" i="9"/>
  <c r="G15" i="9"/>
  <c r="G16" i="9"/>
  <c r="G17" i="9"/>
  <c r="G19" i="9"/>
  <c r="G20" i="9"/>
  <c r="G21" i="9"/>
  <c r="G22" i="9"/>
  <c r="G23" i="9"/>
  <c r="G24" i="9"/>
  <c r="G25" i="9"/>
  <c r="G26" i="9"/>
  <c r="G27" i="9"/>
  <c r="G7" i="9"/>
  <c r="G41" i="10"/>
  <c r="G43" i="10"/>
  <c r="G44" i="10"/>
  <c r="G45" i="10"/>
  <c r="G46" i="10"/>
  <c r="G47" i="10"/>
  <c r="G48" i="10"/>
  <c r="G40" i="10"/>
  <c r="G29" i="10"/>
  <c r="G30" i="10"/>
  <c r="G31" i="10"/>
  <c r="G32" i="10"/>
  <c r="G33" i="10"/>
  <c r="G34" i="10"/>
  <c r="G35" i="10"/>
  <c r="G36" i="10"/>
  <c r="G37" i="10"/>
  <c r="G2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7" i="10"/>
  <c r="G46" i="8" l="1"/>
  <c r="G37" i="9"/>
  <c r="G37" i="2"/>
  <c r="G51" i="2"/>
  <c r="G52" i="9"/>
  <c r="G45" i="9"/>
  <c r="G36" i="8"/>
  <c r="G44" i="2"/>
  <c r="G28" i="9"/>
  <c r="G49" i="10"/>
  <c r="G27" i="8"/>
  <c r="G27" i="2"/>
  <c r="G46" i="3"/>
  <c r="G38" i="10"/>
  <c r="G26" i="10"/>
  <c r="G70" i="9" l="1"/>
  <c r="G71" i="8"/>
  <c r="G72" i="8" s="1"/>
  <c r="G64" i="2"/>
  <c r="G65" i="2" s="1"/>
  <c r="G80" i="10"/>
  <c r="C49" i="10"/>
  <c r="C80" i="10" s="1"/>
  <c r="E39" i="8"/>
  <c r="L39" i="8" s="1"/>
  <c r="E40" i="8"/>
  <c r="L40" i="8" s="1"/>
  <c r="E41" i="8"/>
  <c r="L41" i="8" s="1"/>
  <c r="E42" i="8"/>
  <c r="L42" i="8" s="1"/>
  <c r="E43" i="8"/>
  <c r="L43" i="8" s="1"/>
  <c r="E44" i="8"/>
  <c r="L44" i="8" s="1"/>
  <c r="E45" i="8"/>
  <c r="L45" i="8" s="1"/>
  <c r="E38" i="8"/>
  <c r="E30" i="8"/>
  <c r="L30" i="8" s="1"/>
  <c r="E31" i="8"/>
  <c r="L31" i="8" s="1"/>
  <c r="E32" i="8"/>
  <c r="L32" i="8" s="1"/>
  <c r="E33" i="8"/>
  <c r="L33" i="8" s="1"/>
  <c r="E34" i="8"/>
  <c r="L34" i="8" s="1"/>
  <c r="E35" i="8"/>
  <c r="L35" i="8" s="1"/>
  <c r="E29" i="8"/>
  <c r="L29" i="8" s="1"/>
  <c r="E12" i="8"/>
  <c r="L12" i="8" s="1"/>
  <c r="E13" i="8"/>
  <c r="L13" i="8" s="1"/>
  <c r="E14" i="8"/>
  <c r="L14" i="8" s="1"/>
  <c r="E15" i="8"/>
  <c r="L15" i="8" s="1"/>
  <c r="E16" i="8"/>
  <c r="L16" i="8" s="1"/>
  <c r="E17" i="8"/>
  <c r="L17" i="8" s="1"/>
  <c r="E18" i="8"/>
  <c r="L18" i="8" s="1"/>
  <c r="E19" i="8"/>
  <c r="L19" i="8" s="1"/>
  <c r="E20" i="8"/>
  <c r="L20" i="8" s="1"/>
  <c r="E21" i="8"/>
  <c r="L21" i="8" s="1"/>
  <c r="E22" i="8"/>
  <c r="L22" i="8" s="1"/>
  <c r="E23" i="8"/>
  <c r="L23" i="8" s="1"/>
  <c r="E24" i="8"/>
  <c r="L24" i="8" s="1"/>
  <c r="E25" i="8"/>
  <c r="L25" i="8" s="1"/>
  <c r="E26" i="8"/>
  <c r="L26" i="8" s="1"/>
  <c r="E10" i="8"/>
  <c r="L10" i="8" s="1"/>
  <c r="E7" i="8"/>
  <c r="L7" i="8" s="1"/>
  <c r="E8" i="8"/>
  <c r="L8" i="8" s="1"/>
  <c r="E6" i="8"/>
  <c r="L6" i="8" s="1"/>
  <c r="E62" i="2"/>
  <c r="E59" i="2"/>
  <c r="E56" i="2"/>
  <c r="E53" i="2"/>
  <c r="E47" i="2"/>
  <c r="L47" i="2" s="1"/>
  <c r="E48" i="2"/>
  <c r="L48" i="2" s="1"/>
  <c r="E49" i="2"/>
  <c r="L49" i="2" s="1"/>
  <c r="E50" i="2"/>
  <c r="L50" i="2" s="1"/>
  <c r="E46" i="2"/>
  <c r="L46" i="2" s="1"/>
  <c r="E40" i="2"/>
  <c r="L40" i="2" s="1"/>
  <c r="E41" i="2"/>
  <c r="L41" i="2" s="1"/>
  <c r="E42" i="2"/>
  <c r="L42" i="2" s="1"/>
  <c r="E43" i="2"/>
  <c r="L43" i="2" s="1"/>
  <c r="E39" i="2"/>
  <c r="L39" i="2" s="1"/>
  <c r="E30" i="2"/>
  <c r="L30" i="2" s="1"/>
  <c r="E31" i="2"/>
  <c r="L31" i="2" s="1"/>
  <c r="E32" i="2"/>
  <c r="L32" i="2" s="1"/>
  <c r="E33" i="2"/>
  <c r="L33" i="2" s="1"/>
  <c r="E34" i="2"/>
  <c r="L34" i="2" s="1"/>
  <c r="E35" i="2"/>
  <c r="L35" i="2" s="1"/>
  <c r="E36" i="2"/>
  <c r="L36" i="2" s="1"/>
  <c r="E29" i="2"/>
  <c r="L29" i="2" s="1"/>
  <c r="E12" i="2"/>
  <c r="L12" i="2" s="1"/>
  <c r="E13" i="2"/>
  <c r="L13" i="2" s="1"/>
  <c r="E14" i="2"/>
  <c r="L14" i="2" s="1"/>
  <c r="E15" i="2"/>
  <c r="L15" i="2" s="1"/>
  <c r="E16" i="2"/>
  <c r="L16" i="2" s="1"/>
  <c r="E17" i="2"/>
  <c r="L17" i="2" s="1"/>
  <c r="E18" i="2"/>
  <c r="L18" i="2" s="1"/>
  <c r="E19" i="2"/>
  <c r="L19" i="2" s="1"/>
  <c r="E20" i="2"/>
  <c r="L20" i="2" s="1"/>
  <c r="E21" i="2"/>
  <c r="L21" i="2" s="1"/>
  <c r="E22" i="2"/>
  <c r="L22" i="2" s="1"/>
  <c r="E23" i="2"/>
  <c r="L23" i="2" s="1"/>
  <c r="E24" i="2"/>
  <c r="L24" i="2" s="1"/>
  <c r="E25" i="2"/>
  <c r="L25" i="2" s="1"/>
  <c r="E26" i="2"/>
  <c r="L26" i="2" s="1"/>
  <c r="E10" i="2"/>
  <c r="L10" i="2" s="1"/>
  <c r="E7" i="2"/>
  <c r="L7" i="2" s="1"/>
  <c r="E8" i="2"/>
  <c r="L8" i="2" s="1"/>
  <c r="E6" i="2"/>
  <c r="L6" i="2" s="1"/>
  <c r="E48" i="9"/>
  <c r="L48" i="9" s="1"/>
  <c r="E49" i="9"/>
  <c r="L49" i="9" s="1"/>
  <c r="E50" i="9"/>
  <c r="L50" i="9" s="1"/>
  <c r="E51" i="9"/>
  <c r="L51" i="9" s="1"/>
  <c r="E47" i="9"/>
  <c r="L47" i="9" s="1"/>
  <c r="E40" i="9"/>
  <c r="L40" i="9" s="1"/>
  <c r="E41" i="9"/>
  <c r="L41" i="9" s="1"/>
  <c r="E42" i="9"/>
  <c r="L42" i="9" s="1"/>
  <c r="E43" i="9"/>
  <c r="L43" i="9" s="1"/>
  <c r="E44" i="9"/>
  <c r="L44" i="9" s="1"/>
  <c r="E39" i="9"/>
  <c r="L39" i="9" s="1"/>
  <c r="E31" i="9"/>
  <c r="L31" i="9" s="1"/>
  <c r="E32" i="9"/>
  <c r="L32" i="9" s="1"/>
  <c r="E33" i="9"/>
  <c r="L33" i="9" s="1"/>
  <c r="E34" i="9"/>
  <c r="L34" i="9" s="1"/>
  <c r="E35" i="9"/>
  <c r="L35" i="9" s="1"/>
  <c r="E36" i="9"/>
  <c r="L36" i="9" s="1"/>
  <c r="E30" i="9"/>
  <c r="L30" i="9" s="1"/>
  <c r="E13" i="9"/>
  <c r="L13" i="9" s="1"/>
  <c r="E14" i="9"/>
  <c r="L14" i="9" s="1"/>
  <c r="E15" i="9"/>
  <c r="L15" i="9" s="1"/>
  <c r="E16" i="9"/>
  <c r="L16" i="9" s="1"/>
  <c r="E17" i="9"/>
  <c r="L17" i="9" s="1"/>
  <c r="E19" i="9"/>
  <c r="L19" i="9" s="1"/>
  <c r="E20" i="9"/>
  <c r="L20" i="9" s="1"/>
  <c r="E21" i="9"/>
  <c r="L21" i="9" s="1"/>
  <c r="E22" i="9"/>
  <c r="L22" i="9" s="1"/>
  <c r="E23" i="9"/>
  <c r="L23" i="9" s="1"/>
  <c r="E24" i="9"/>
  <c r="L24" i="9" s="1"/>
  <c r="E25" i="9"/>
  <c r="L25" i="9" s="1"/>
  <c r="E26" i="9"/>
  <c r="L26" i="9" s="1"/>
  <c r="E27" i="9"/>
  <c r="L27" i="9" s="1"/>
  <c r="E11" i="9"/>
  <c r="L11" i="9" s="1"/>
  <c r="E8" i="9"/>
  <c r="L8" i="9" s="1"/>
  <c r="E9" i="9"/>
  <c r="L9" i="9" s="1"/>
  <c r="E7" i="9"/>
  <c r="L7" i="9" s="1"/>
  <c r="L28" i="9" s="1"/>
  <c r="E41" i="10"/>
  <c r="L41" i="10" s="1"/>
  <c r="E42" i="10"/>
  <c r="L42" i="10" s="1"/>
  <c r="E43" i="10"/>
  <c r="L43" i="10" s="1"/>
  <c r="E44" i="10"/>
  <c r="L44" i="10" s="1"/>
  <c r="E45" i="10"/>
  <c r="L45" i="10" s="1"/>
  <c r="E46" i="10"/>
  <c r="L46" i="10" s="1"/>
  <c r="E47" i="10"/>
  <c r="E48" i="10"/>
  <c r="L48" i="10" s="1"/>
  <c r="E40" i="10"/>
  <c r="L40" i="10" s="1"/>
  <c r="E29" i="10"/>
  <c r="L29" i="10" s="1"/>
  <c r="E30" i="10"/>
  <c r="L30" i="10" s="1"/>
  <c r="E31" i="10"/>
  <c r="L31" i="10" s="1"/>
  <c r="E32" i="10"/>
  <c r="L32" i="10" s="1"/>
  <c r="E33" i="10"/>
  <c r="L33" i="10" s="1"/>
  <c r="E34" i="10"/>
  <c r="L34" i="10" s="1"/>
  <c r="E35" i="10"/>
  <c r="L35" i="10" s="1"/>
  <c r="E36" i="10"/>
  <c r="L36" i="10" s="1"/>
  <c r="E37" i="10"/>
  <c r="L37" i="10" s="1"/>
  <c r="E28" i="10"/>
  <c r="L28" i="10" s="1"/>
  <c r="E11" i="10"/>
  <c r="L11" i="10" s="1"/>
  <c r="E8" i="10"/>
  <c r="L8" i="10" s="1"/>
  <c r="E9" i="10"/>
  <c r="L9" i="10" s="1"/>
  <c r="L12" i="10"/>
  <c r="E13" i="10"/>
  <c r="L13" i="10" s="1"/>
  <c r="E14" i="10"/>
  <c r="L14" i="10" s="1"/>
  <c r="E15" i="10"/>
  <c r="L15" i="10" s="1"/>
  <c r="E16" i="10"/>
  <c r="L16" i="10" s="1"/>
  <c r="E17" i="10"/>
  <c r="L17" i="10" s="1"/>
  <c r="E18" i="10"/>
  <c r="L18" i="10" s="1"/>
  <c r="E19" i="10"/>
  <c r="L19" i="10" s="1"/>
  <c r="E20" i="10"/>
  <c r="L20" i="10" s="1"/>
  <c r="E21" i="10"/>
  <c r="L21" i="10" s="1"/>
  <c r="E22" i="10"/>
  <c r="L22" i="10" s="1"/>
  <c r="E23" i="10"/>
  <c r="L23" i="10" s="1"/>
  <c r="E24" i="10"/>
  <c r="L24" i="10" s="1"/>
  <c r="E25" i="10"/>
  <c r="L25" i="10" s="1"/>
  <c r="E7" i="10"/>
  <c r="L7" i="10" s="1"/>
  <c r="L26" i="10" l="1"/>
  <c r="L38" i="10"/>
  <c r="L44" i="2"/>
  <c r="L37" i="2"/>
  <c r="L47" i="10"/>
  <c r="L49" i="10" s="1"/>
  <c r="L38" i="8"/>
  <c r="L46" i="8" s="1"/>
  <c r="E46" i="8"/>
  <c r="L27" i="8"/>
  <c r="L27" i="2"/>
  <c r="L64" i="2" s="1"/>
  <c r="L51" i="2"/>
  <c r="E57" i="2"/>
  <c r="L56" i="2"/>
  <c r="L57" i="2" s="1"/>
  <c r="E63" i="2"/>
  <c r="L62" i="2"/>
  <c r="L63" i="2" s="1"/>
  <c r="L36" i="8"/>
  <c r="E54" i="2"/>
  <c r="L53" i="2"/>
  <c r="L54" i="2" s="1"/>
  <c r="E60" i="2"/>
  <c r="L59" i="2"/>
  <c r="L60" i="2" s="1"/>
  <c r="L45" i="9"/>
  <c r="L70" i="9" s="1"/>
  <c r="L37" i="9"/>
  <c r="L52" i="9"/>
  <c r="E28" i="9"/>
  <c r="E37" i="2"/>
  <c r="E44" i="2"/>
  <c r="E27" i="2"/>
  <c r="E38" i="10"/>
  <c r="E26" i="10"/>
  <c r="E36" i="8"/>
  <c r="E45" i="9"/>
  <c r="E37" i="9"/>
  <c r="E49" i="10"/>
  <c r="E27" i="8"/>
  <c r="E51" i="2"/>
  <c r="E52" i="9"/>
  <c r="E80" i="10" l="1"/>
  <c r="E71" i="8"/>
  <c r="L71" i="8"/>
  <c r="L80" i="10"/>
  <c r="E64" i="2"/>
  <c r="D63" i="2" l="1"/>
  <c r="D60" i="2"/>
  <c r="D57" i="2"/>
</calcChain>
</file>

<file path=xl/sharedStrings.xml><?xml version="1.0" encoding="utf-8"?>
<sst xmlns="http://schemas.openxmlformats.org/spreadsheetml/2006/main" count="386" uniqueCount="136">
  <si>
    <t>Հ/Հ</t>
  </si>
  <si>
    <t>Տնօրեն</t>
  </si>
  <si>
    <t>Հաշվապահ</t>
  </si>
  <si>
    <t>Գործավար</t>
  </si>
  <si>
    <t>Տնտեսվար</t>
  </si>
  <si>
    <t>Հավաքարար</t>
  </si>
  <si>
    <t>Պահակ</t>
  </si>
  <si>
    <t>ԸՆԴԱՄԵՆԸ</t>
  </si>
  <si>
    <t>Գլխավոր հաշվապահ</t>
  </si>
  <si>
    <t>Սիսիան քաղաք, 5 խումբ</t>
  </si>
  <si>
    <t>Մեթոդիստ ուս. գծով տնօրենի տեղակալ</t>
  </si>
  <si>
    <t>Դաստիարակ</t>
  </si>
  <si>
    <t>Սոց.մանկավարժ</t>
  </si>
  <si>
    <t>Խոհարար</t>
  </si>
  <si>
    <t>Խոհարարի օգնական</t>
  </si>
  <si>
    <t>Դաստիարակի օգնական</t>
  </si>
  <si>
    <t>Երաժիշտ</t>
  </si>
  <si>
    <t>Ֆիզկուլտուրայի հրահանգիչ</t>
  </si>
  <si>
    <t>Լվացարար</t>
  </si>
  <si>
    <t>Բուժքույր</t>
  </si>
  <si>
    <t>Դռնապան</t>
  </si>
  <si>
    <t>Դերձակ</t>
  </si>
  <si>
    <t>Օժանդակ բանվոր</t>
  </si>
  <si>
    <t>ԸՆդամենը Սիսիան</t>
  </si>
  <si>
    <t>Անգեղակոթ բնակավայր, 2 խումբ</t>
  </si>
  <si>
    <t>Ընդամենը Անգեղակոթ</t>
  </si>
  <si>
    <t>Շաղատ բնակավայր, 2 խումբ</t>
  </si>
  <si>
    <t>ԸՆդամենը Շաղատ</t>
  </si>
  <si>
    <t>(10 խումբ)</t>
  </si>
  <si>
    <t>Լոգոպեդ</t>
  </si>
  <si>
    <t>Դռնապահ</t>
  </si>
  <si>
    <t>Ընդամենը Սիսիան</t>
  </si>
  <si>
    <t>Նորավան բնակավայր, 1 խումբ</t>
  </si>
  <si>
    <t>Ընդամենը Նորավան</t>
  </si>
  <si>
    <t>Շամբ բնակավայր, 1 խումբ</t>
  </si>
  <si>
    <t>Աղիտու բնակավայր, 1 խումբ</t>
  </si>
  <si>
    <t>Դարբաս բնակավայր, 1 խումբ</t>
  </si>
  <si>
    <t>ԸՆդամենը Դարբաս</t>
  </si>
  <si>
    <t>Լոր բնակավայր, 1 խումբ</t>
  </si>
  <si>
    <t>Սոց. Մանկավարժ</t>
  </si>
  <si>
    <t>Ֆրանսերենի դասատու</t>
  </si>
  <si>
    <t>Աշոտավան բնակավայր, 1 խումբ</t>
  </si>
  <si>
    <t>Ընդամենը Աշոտավան</t>
  </si>
  <si>
    <t>ՈՒյծ բնակավայր, 1 խումբ</t>
  </si>
  <si>
    <t>Տոլորս բնակավայր, 1 խումբ</t>
  </si>
  <si>
    <t>Թասիկ բնակավայր, 1 խումբ</t>
  </si>
  <si>
    <t>Բնունիս բնակավայր, 1 խումբ</t>
  </si>
  <si>
    <t>Հացավան բնակավայր, 1 խումբ</t>
  </si>
  <si>
    <t>Տորունիք բնակավայր, 1 խումբ</t>
  </si>
  <si>
    <t>Սիսիան քաղաք, 4 խումբ</t>
  </si>
  <si>
    <t>Հոգեբան</t>
  </si>
  <si>
    <t>Շաքի բնակավայր, 2 խումբ</t>
  </si>
  <si>
    <t>Ընդամենը Շաքի</t>
  </si>
  <si>
    <t>Բռնակոթ բնակավայր, 2 խումբ</t>
  </si>
  <si>
    <t>ԸՆդամենը Բռնակոթ</t>
  </si>
  <si>
    <t>Պաշտոնային դրույքաչափ</t>
  </si>
  <si>
    <t>Ուսումն. դաս. աշխ. գծով տեղակալ</t>
  </si>
  <si>
    <t>Մարզիչ</t>
  </si>
  <si>
    <t>Բանվոր</t>
  </si>
  <si>
    <t>Գեղարվեստական գծով տնօրենի տեղակալ</t>
  </si>
  <si>
    <t>Թատերական խմբի խմբակավար</t>
  </si>
  <si>
    <t>Գրադարանային գծով տնօրենի տեղակալ</t>
  </si>
  <si>
    <t>Նկարիչ ձևավորող</t>
  </si>
  <si>
    <t>Ժողգործիքների անսամբլի ղեկավար</t>
  </si>
  <si>
    <t>Ձայնային սարքավորումների օպերատոր</t>
  </si>
  <si>
    <t>Երգիչ</t>
  </si>
  <si>
    <t>Նվագակցող, քամանչահար</t>
  </si>
  <si>
    <t>Նվագակցող, քանոնահար</t>
  </si>
  <si>
    <t>Նվագակցող,  քանոնահար</t>
  </si>
  <si>
    <t>Նվագակցող, դուդուկահար</t>
  </si>
  <si>
    <t>Նվագակցող, սանթուրահար</t>
  </si>
  <si>
    <t>Նվագակցող, շվիահար</t>
  </si>
  <si>
    <t>Նվագակցող, դհոլահար</t>
  </si>
  <si>
    <t>Ձայնագրող օպերատոր</t>
  </si>
  <si>
    <t>Բնակավայրերում մշակութային և գրադարանային գործունեություն իրականացնող մասնագետ</t>
  </si>
  <si>
    <t>Գրադարանի սպասարկման և ընթերցասրահի բաժնի մասնագետ</t>
  </si>
  <si>
    <t>Գրադարանի մանկական բաժնի մասնագետ</t>
  </si>
  <si>
    <t>Գրադարանի ֆոնդերի օգտագործման, պահպանման և տեղեկատու, մատենագիտության բաժնի մասնագետ</t>
  </si>
  <si>
    <t>Հաստիքի անվանումը</t>
  </si>
  <si>
    <t>Ընդամենը</t>
  </si>
  <si>
    <t>մարզիչ /պատմության դասատու/</t>
  </si>
  <si>
    <t>Հ Ա Ս Տ Ի Ք Ա Ց ՈՒ Ց Ա Կ
 «ՍԻՍԻԱՆԻ ՀԱՄԱՅՆՔԻ ԹԻՎ 1 ՆՈՒՀ» ՀՈԱԿ</t>
  </si>
  <si>
    <t xml:space="preserve">Հաստիքի անվանումը
</t>
  </si>
  <si>
    <t>Աշխատավարձն՝ըստ դրույքաչափի</t>
  </si>
  <si>
    <t>Հ Ա Ս Տ Ի Ք Ա Ց ՈՒ Ց Ա Կ 
«ՍԻՍԻԱՆԻ ՀԱՄԱՅՆՔԻ ԹԻՎ 2 ՆՈՒՀ» ՀՈԱԿ</t>
  </si>
  <si>
    <t>Հ Ա Ս Տ Ի Ք Ա Ց ՈՒ Ց Ա Կ 
«ՍԻՍԻԱՆԻ ՀԱՄԱՅՆՔԻ ԹԻՎ 3 ՆՈՒՀ» ՀՈԱԿ</t>
  </si>
  <si>
    <t>(12 խումբ)</t>
  </si>
  <si>
    <t>Հ Ա Ս Տ Ի Ք Ա Ց ՈՒ Ց Ա Կ 
«ՍԻՍԻԱՆԻ ՀԱՄԱՅՆՔԻ ԹԻՎ 4 ՆՈՒՀ» ՀՈԱԿ</t>
  </si>
  <si>
    <t>Հ Ա Ս Տ Ի Ք Ա Ց ՈՒ Ց Ա Կ
 «Սիսիանի համայնքի շախմատի դպրոց» ՀՈԱԿ</t>
  </si>
  <si>
    <t>Ընդամենը  Լոր</t>
  </si>
  <si>
    <t>Ընդամենը Աղիտու</t>
  </si>
  <si>
    <t>Ընդամենը Շամբ</t>
  </si>
  <si>
    <t>Ընդամենը  Տորունիք</t>
  </si>
  <si>
    <t>Ընդամենը  Հացավան</t>
  </si>
  <si>
    <t>Ընդամենը  Բնունիս</t>
  </si>
  <si>
    <t>Ընդամենը  Թասիկ</t>
  </si>
  <si>
    <t>Ընդամենը  Տոլորս</t>
  </si>
  <si>
    <t>Ընդամենը  Ույծ</t>
  </si>
  <si>
    <t>Հաստիքային միավոր</t>
  </si>
  <si>
    <t>Աշխատակիցների թվաքանակ</t>
  </si>
  <si>
    <t xml:space="preserve">Խոհարար </t>
  </si>
  <si>
    <r>
      <rPr>
        <b/>
        <i/>
        <sz val="9"/>
        <color theme="1"/>
        <rFont val="GHEA Grapalat"/>
        <family val="3"/>
      </rPr>
      <t xml:space="preserve"> Հավելված 5</t>
    </r>
    <r>
      <rPr>
        <i/>
        <sz val="9"/>
        <color theme="1"/>
        <rFont val="GHEA Grapalat"/>
        <family val="3"/>
      </rPr>
      <t xml:space="preserve">
</t>
    </r>
    <r>
      <rPr>
        <sz val="9"/>
        <color theme="1"/>
        <rFont val="GHEA Grapalat"/>
        <family val="3"/>
      </rPr>
      <t xml:space="preserve">ՀՀ Սյունիքի մարզի Սիսիանի համայնքի ավագանու 2019թ. նոյեմբերի 29-ի թիվ 91-Ա որոշման  </t>
    </r>
  </si>
  <si>
    <t>(8 խումբ)</t>
  </si>
  <si>
    <t>Տուն-թանգարանի աշխատակից</t>
  </si>
  <si>
    <t>Ծղուկ բնակավայր, 1 խումբ</t>
  </si>
  <si>
    <t>Սառնակունք  բնակավայր, 1 խումբ</t>
  </si>
  <si>
    <t>Գործավար օպերատոր</t>
  </si>
  <si>
    <t>Գրադանային գործունեության պատասխանատու</t>
  </si>
  <si>
    <t>Մշակությաին գործունեության համակարգող</t>
  </si>
  <si>
    <t>Ընդամենը Ծղուկ</t>
  </si>
  <si>
    <t>Վաղատին բնակավայր, 1 խումբ</t>
  </si>
  <si>
    <t>Ընդամենը Վաղատին</t>
  </si>
  <si>
    <t>Որոտնավան բնակավայր, 1 խումբ</t>
  </si>
  <si>
    <t>Ընդամենը Որոտնավան</t>
  </si>
  <si>
    <t>Աշխատավարձն՝ ըստ դրույքաչափի</t>
  </si>
  <si>
    <t>Հ Ա Ս Տ Ի Ք Ա Ց ՈՒ Ց Ա Կ 
«Հ. ՍԱՀՅԱՆԻ ԱՆՎԱՆ ՍԻՍԻԱՆԻ ՔԱՂԱՔԱՅԻՆ ՄՇԱԿՈՒՅԹԻ ԿԵՆՏՐՈՆ» ՀՈԱԿ</t>
  </si>
  <si>
    <t>Շենաթաղ բնակավայր  1 խումբ</t>
  </si>
  <si>
    <t>տնտեսվար</t>
  </si>
  <si>
    <t>հավաքարար</t>
  </si>
  <si>
    <t>Ընդամենը Շենաթաղ</t>
  </si>
  <si>
    <t>ՈՒս  գծով  տեղ.</t>
  </si>
  <si>
    <t>Ընդամենը Սառնակունք</t>
  </si>
  <si>
    <t>Սառնակունք բնակավայր, 1 խումբ</t>
  </si>
  <si>
    <t>Տորունիք և Աշոտավան բնակավայրի գրադարանավար</t>
  </si>
  <si>
    <t xml:space="preserve">              Աշխատակազմի քարտուղար՝                            Կ Իվանյան</t>
  </si>
  <si>
    <t xml:space="preserve">             Աշխատակազմի քարտուղարի՝                      Կ Իվանյան
                                                             </t>
  </si>
  <si>
    <t xml:space="preserve">             Աշխատակազմի քարտուղար՝                                    Կ Իվանյան</t>
  </si>
  <si>
    <t xml:space="preserve">             Աշխատակազմի քարտուղար՝                                           Կ Իվանյան</t>
  </si>
  <si>
    <t xml:space="preserve">                           Աշխատակազմի քարտուղար՝                   Կ.Իվանյան
                                                             </t>
  </si>
  <si>
    <t>Աշխատակազմի քարտուղարի՝                      Կ Իվանյան</t>
  </si>
  <si>
    <t>Հավելված 2
ՀՀ Սյունիքի մարզի Սիսիան համայնքի ավագանու 2025թ. Մարտի 14-ի թիվ -Ա  որոշման</t>
  </si>
  <si>
    <t>Հավելված 3
ՀՀ Սյունիքի մարզի Սիսիան համայնքի ավագանու 2025թ. Մարտի 14-ի թիվ -Ա  որոշման</t>
  </si>
  <si>
    <t>Հավելված 4
ՀՀ Սյունիքի մարզի Սիսիան համայնքի ավագանու 2025թ. Մարտի 14-ի թիվ -Ա  որոշման</t>
  </si>
  <si>
    <t>Հավելված 5
ՀՀ Սյունիքի մարզի Սիսիան համայնքի ավագանու 2025թ. Մարտի 14-ի թիվ -Ա  որոշման</t>
  </si>
  <si>
    <t>Հավելված 6 
ՀՀ Սյունիքի մարզի Սիսիան համայնքի ավագանու 2025թ. Մարտի 14-ի թիվ -Ա որոշման</t>
  </si>
  <si>
    <t>Հավելված 1
ՀՀ Սյունիքի մարզի Սիսիան համայնքի ավագանու 2025թ. Մարտի 14-ի թիվ 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</si>
</sst>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\ _դ_ր_._-;\-* #,##0\ _դ_ր_._-;_-* &quot;-&quot;\ _դ_ր_._-;_-@_-"/>
    <numFmt numFmtId="166" formatCode="_-* #,##0.00\ _դ_ր_._-;\-* #,##0.00\ _դ_ր_._-;_-* &quot;-&quot;??\ _դ_ր_._-;_-@_-"/>
    <numFmt numFmtId="167" formatCode="_-* #,##0\ _֏_-;\-* #,##0\ _֏_-;_-* &quot;-&quot;\ _֏_-;_-@_-"/>
    <numFmt numFmtId="168" formatCode="_-* #,##0_р_._-;\-* #,##0_р_._-;_-* &quot;-&quot;??_р_._-;_-@_-"/>
    <numFmt numFmtId="169" formatCode="_-* #,##0.0_р_._-;\-* #,##0.0_р_._-;_-* &quot;-&quot;??_р_._-;_-@_-"/>
    <numFmt numFmtId="170" formatCode="_-* #,##0.00_р_._-;\-* #,##0.00_р_._-;_-* &quot;-&quot;??_р_._-;_-@_-"/>
    <numFmt numFmtId="171" formatCode="_-* #,##0\ _դ_ր_._-;\-* #,##0\ _դ_ր_._-;_-* &quot;-&quot;??\ _դ_ր_._-;_-@_-"/>
    <numFmt numFmtId="172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indexed="8"/>
      <name val="Arial LatArm"/>
      <family val="2"/>
    </font>
    <font>
      <b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indexed="8"/>
      <name val="GHEA Grapalat"/>
      <family val="3"/>
    </font>
    <font>
      <b/>
      <sz val="10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i/>
      <sz val="12"/>
      <color theme="1"/>
      <name val="GHEA Grapalat"/>
      <family val="3"/>
    </font>
    <font>
      <i/>
      <sz val="9"/>
      <color theme="1"/>
      <name val="GHEA Grapalat"/>
      <family val="3"/>
    </font>
    <font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0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theme="1"/>
      <name val="GHEA Grapalat"/>
      <family val="3"/>
    </font>
    <font>
      <sz val="9"/>
      <color theme="1"/>
      <name val="GHEA Grapalat"/>
      <family val="3"/>
    </font>
    <font>
      <sz val="8"/>
      <color theme="1"/>
      <name val="GHEA Grapalat"/>
      <family val="3"/>
    </font>
    <font>
      <sz val="8"/>
      <name val="GHEA Grapalat"/>
      <family val="3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4" fillId="0" borderId="0"/>
  </cellStyleXfs>
  <cellXfs count="24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7" fontId="15" fillId="0" borderId="2" xfId="0" applyNumberFormat="1" applyFont="1" applyFill="1" applyBorder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2" fillId="0" borderId="2" xfId="2" applyNumberFormat="1" applyFont="1" applyFill="1" applyBorder="1" applyAlignment="1">
      <alignment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left" vertical="center" wrapText="1"/>
    </xf>
    <xf numFmtId="167" fontId="20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165" fontId="15" fillId="0" borderId="2" xfId="0" applyNumberFormat="1" applyFont="1" applyFill="1" applyBorder="1"/>
    <xf numFmtId="0" fontId="15" fillId="0" borderId="2" xfId="0" applyFont="1" applyFill="1" applyBorder="1"/>
    <xf numFmtId="0" fontId="6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13" fillId="0" borderId="0" xfId="0" applyFont="1" applyFill="1"/>
    <xf numFmtId="0" fontId="6" fillId="0" borderId="0" xfId="0" applyFont="1" applyFill="1" applyBorder="1"/>
    <xf numFmtId="0" fontId="11" fillId="0" borderId="2" xfId="2" applyNumberFormat="1" applyFont="1" applyFill="1" applyBorder="1" applyAlignment="1">
      <alignment horizontal="center" vertical="center" wrapText="1"/>
    </xf>
    <xf numFmtId="171" fontId="15" fillId="0" borderId="2" xfId="0" applyNumberFormat="1" applyFont="1" applyFill="1" applyBorder="1" applyAlignment="1">
      <alignment horizontal="center" vertical="center"/>
    </xf>
    <xf numFmtId="171" fontId="20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165" fontId="20" fillId="0" borderId="2" xfId="0" applyNumberFormat="1" applyFont="1" applyFill="1" applyBorder="1"/>
    <xf numFmtId="165" fontId="15" fillId="0" borderId="2" xfId="0" applyNumberFormat="1" applyFont="1" applyFill="1" applyBorder="1" applyAlignment="1">
      <alignment vertical="center"/>
    </xf>
    <xf numFmtId="165" fontId="22" fillId="0" borderId="2" xfId="0" applyNumberFormat="1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11" fillId="0" borderId="2" xfId="1" applyNumberFormat="1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horizontal="center" vertical="center" wrapText="1"/>
    </xf>
    <xf numFmtId="0" fontId="11" fillId="0" borderId="7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1" fontId="20" fillId="0" borderId="0" xfId="0" applyNumberFormat="1" applyFont="1" applyFill="1" applyBorder="1" applyAlignment="1">
      <alignment horizontal="center" vertical="center"/>
    </xf>
    <xf numFmtId="171" fontId="15" fillId="0" borderId="0" xfId="0" applyNumberFormat="1" applyFont="1" applyFill="1" applyBorder="1" applyAlignment="1">
      <alignment horizontal="center" vertical="center"/>
    </xf>
    <xf numFmtId="167" fontId="2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2" xfId="0" applyFont="1" applyBorder="1" applyAlignment="1">
      <alignment horizontal="center" vertical="center"/>
    </xf>
    <xf numFmtId="0" fontId="15" fillId="3" borderId="2" xfId="0" applyFont="1" applyFill="1" applyBorder="1"/>
    <xf numFmtId="0" fontId="11" fillId="0" borderId="2" xfId="0" applyNumberFormat="1" applyFont="1" applyFill="1" applyBorder="1" applyAlignment="1">
      <alignment horizontal="center" vertical="center" wrapText="1"/>
    </xf>
    <xf numFmtId="169" fontId="10" fillId="0" borderId="2" xfId="0" applyNumberFormat="1" applyFont="1" applyFill="1" applyBorder="1" applyAlignment="1">
      <alignment horizontal="center" vertical="center"/>
    </xf>
    <xf numFmtId="168" fontId="15" fillId="0" borderId="2" xfId="1" applyNumberFormat="1" applyFont="1" applyFill="1" applyBorder="1" applyAlignment="1">
      <alignment horizontal="right" vertical="center"/>
    </xf>
    <xf numFmtId="166" fontId="15" fillId="0" borderId="0" xfId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71" fontId="15" fillId="0" borderId="2" xfId="1" applyNumberFormat="1" applyFont="1" applyFill="1" applyBorder="1" applyAlignment="1">
      <alignment horizontal="center" vertical="center"/>
    </xf>
    <xf numFmtId="171" fontId="15" fillId="0" borderId="0" xfId="1" applyNumberFormat="1" applyFont="1" applyFill="1" applyBorder="1" applyAlignment="1">
      <alignment horizontal="center" vertical="center"/>
    </xf>
    <xf numFmtId="171" fontId="15" fillId="0" borderId="2" xfId="1" applyNumberFormat="1" applyFont="1" applyFill="1" applyBorder="1"/>
    <xf numFmtId="166" fontId="15" fillId="0" borderId="2" xfId="1" applyFont="1" applyFill="1" applyBorder="1"/>
    <xf numFmtId="166" fontId="15" fillId="0" borderId="2" xfId="1" applyFont="1" applyFill="1" applyBorder="1" applyAlignment="1">
      <alignment horizontal="center" vertical="center"/>
    </xf>
    <xf numFmtId="166" fontId="10" fillId="0" borderId="2" xfId="1" applyFont="1" applyFill="1" applyBorder="1" applyAlignment="1">
      <alignment horizontal="center" vertical="center"/>
    </xf>
    <xf numFmtId="166" fontId="20" fillId="0" borderId="2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1" applyNumberFormat="1" applyFont="1" applyFill="1" applyBorder="1" applyAlignment="1">
      <alignment horizontal="center" vertical="center" wrapText="1"/>
    </xf>
    <xf numFmtId="166" fontId="15" fillId="3" borderId="0" xfId="1" applyNumberFormat="1" applyFont="1" applyFill="1" applyBorder="1" applyAlignment="1">
      <alignment horizontal="center" vertical="center"/>
    </xf>
    <xf numFmtId="167" fontId="1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/>
    <xf numFmtId="0" fontId="15" fillId="3" borderId="0" xfId="0" applyFont="1" applyFill="1"/>
    <xf numFmtId="166" fontId="15" fillId="3" borderId="2" xfId="1" applyFont="1" applyFill="1" applyBorder="1"/>
    <xf numFmtId="0" fontId="15" fillId="3" borderId="0" xfId="0" applyFont="1" applyFill="1" applyBorder="1"/>
    <xf numFmtId="167" fontId="2" fillId="0" borderId="0" xfId="0" applyNumberFormat="1" applyFont="1" applyFill="1"/>
    <xf numFmtId="165" fontId="15" fillId="0" borderId="0" xfId="0" applyNumberFormat="1" applyFont="1" applyFill="1" applyBorder="1"/>
    <xf numFmtId="171" fontId="23" fillId="0" borderId="0" xfId="0" applyNumberFormat="1" applyFont="1" applyFill="1"/>
    <xf numFmtId="170" fontId="15" fillId="0" borderId="2" xfId="1" applyNumberFormat="1" applyFont="1" applyFill="1" applyBorder="1" applyAlignment="1">
      <alignment horizontal="right" vertical="center"/>
    </xf>
    <xf numFmtId="169" fontId="15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9" fillId="0" borderId="6" xfId="2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0" fontId="15" fillId="2" borderId="2" xfId="1" applyNumberFormat="1" applyFont="1" applyFill="1" applyBorder="1" applyAlignment="1">
      <alignment horizontal="right" vertical="center"/>
    </xf>
    <xf numFmtId="167" fontId="17" fillId="0" borderId="0" xfId="0" applyNumberFormat="1" applyFont="1" applyFill="1"/>
    <xf numFmtId="0" fontId="21" fillId="0" borderId="2" xfId="0" applyFont="1" applyFill="1" applyBorder="1" applyAlignment="1">
      <alignment horizontal="center" vertical="center" wrapText="1"/>
    </xf>
    <xf numFmtId="0" fontId="19" fillId="0" borderId="8" xfId="2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2" borderId="2" xfId="2" applyNumberFormat="1" applyFont="1" applyFill="1" applyBorder="1" applyAlignment="1">
      <alignment horizontal="left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0" fontId="19" fillId="2" borderId="2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7" fontId="15" fillId="0" borderId="2" xfId="0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vertical="center" wrapText="1"/>
    </xf>
    <xf numFmtId="0" fontId="12" fillId="0" borderId="2" xfId="2" applyNumberFormat="1" applyFont="1" applyFill="1" applyBorder="1" applyAlignment="1">
      <alignment horizontal="left" vertical="center" wrapText="1"/>
    </xf>
    <xf numFmtId="167" fontId="20" fillId="0" borderId="2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left" vertical="center" wrapText="1"/>
    </xf>
    <xf numFmtId="0" fontId="11" fillId="0" borderId="2" xfId="2" applyNumberFormat="1" applyFont="1" applyFill="1" applyBorder="1" applyAlignment="1">
      <alignment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167" fontId="15" fillId="2" borderId="2" xfId="0" applyNumberFormat="1" applyFont="1" applyFill="1" applyBorder="1" applyAlignment="1">
      <alignment horizontal="center" vertical="center"/>
    </xf>
    <xf numFmtId="0" fontId="19" fillId="2" borderId="6" xfId="2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167" fontId="20" fillId="2" borderId="2" xfId="0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6" fontId="15" fillId="0" borderId="5" xfId="1" applyFont="1" applyFill="1" applyBorder="1" applyAlignment="1">
      <alignment horizontal="center" vertical="center"/>
    </xf>
    <xf numFmtId="166" fontId="10" fillId="0" borderId="5" xfId="1" applyFont="1" applyFill="1" applyBorder="1" applyAlignment="1">
      <alignment horizontal="center" vertical="center"/>
    </xf>
    <xf numFmtId="166" fontId="20" fillId="0" borderId="5" xfId="1" applyFont="1" applyFill="1" applyBorder="1" applyAlignment="1">
      <alignment horizontal="center" vertical="center"/>
    </xf>
    <xf numFmtId="166" fontId="15" fillId="0" borderId="5" xfId="1" applyNumberFormat="1" applyFont="1" applyFill="1" applyBorder="1" applyAlignment="1">
      <alignment horizontal="center" vertical="center"/>
    </xf>
    <xf numFmtId="0" fontId="10" fillId="0" borderId="2" xfId="0" applyFont="1" applyFill="1" applyBorder="1"/>
    <xf numFmtId="0" fontId="19" fillId="0" borderId="6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6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7" fontId="15" fillId="3" borderId="2" xfId="0" applyNumberFormat="1" applyFont="1" applyFill="1" applyBorder="1" applyAlignment="1">
      <alignment horizontal="center" vertical="center"/>
    </xf>
    <xf numFmtId="167" fontId="20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/>
    <xf numFmtId="0" fontId="12" fillId="3" borderId="2" xfId="0" applyFont="1" applyFill="1" applyBorder="1"/>
    <xf numFmtId="0" fontId="12" fillId="0" borderId="2" xfId="0" applyFont="1" applyFill="1" applyBorder="1" applyAlignment="1">
      <alignment horizontal="center" vertical="center"/>
    </xf>
    <xf numFmtId="165" fontId="12" fillId="0" borderId="2" xfId="0" applyNumberFormat="1" applyFont="1" applyFill="1" applyBorder="1"/>
    <xf numFmtId="171" fontId="12" fillId="0" borderId="2" xfId="1" applyNumberFormat="1" applyFont="1" applyFill="1" applyBorder="1"/>
    <xf numFmtId="171" fontId="12" fillId="3" borderId="2" xfId="1" applyNumberFormat="1" applyFont="1" applyFill="1" applyBorder="1"/>
    <xf numFmtId="0" fontId="11" fillId="0" borderId="2" xfId="0" applyFont="1" applyFill="1" applyBorder="1" applyAlignment="1">
      <alignment horizontal="center" vertical="center"/>
    </xf>
    <xf numFmtId="171" fontId="12" fillId="0" borderId="2" xfId="0" applyNumberFormat="1" applyFont="1" applyFill="1" applyBorder="1"/>
    <xf numFmtId="165" fontId="19" fillId="0" borderId="2" xfId="0" applyNumberFormat="1" applyFont="1" applyFill="1" applyBorder="1"/>
    <xf numFmtId="0" fontId="11" fillId="0" borderId="2" xfId="0" applyFont="1" applyFill="1" applyBorder="1"/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168" fontId="12" fillId="0" borderId="2" xfId="1" applyNumberFormat="1" applyFont="1" applyFill="1" applyBorder="1" applyAlignment="1">
      <alignment horizontal="center" vertical="center"/>
    </xf>
    <xf numFmtId="167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69" fontId="12" fillId="0" borderId="2" xfId="1" applyNumberFormat="1" applyFont="1" applyFill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171" fontId="12" fillId="0" borderId="2" xfId="1" applyNumberFormat="1" applyFont="1" applyBorder="1" applyAlignment="1">
      <alignment horizontal="center" vertical="center"/>
    </xf>
    <xf numFmtId="171" fontId="12" fillId="3" borderId="2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2" fontId="11" fillId="0" borderId="2" xfId="2" applyNumberFormat="1" applyFont="1" applyFill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3" borderId="2" xfId="0" applyFont="1" applyFill="1" applyBorder="1"/>
    <xf numFmtId="167" fontId="15" fillId="0" borderId="2" xfId="0" applyNumberFormat="1" applyFont="1" applyBorder="1"/>
    <xf numFmtId="0" fontId="5" fillId="0" borderId="2" xfId="0" applyFont="1" applyBorder="1" applyAlignment="1">
      <alignment horizontal="center"/>
    </xf>
    <xf numFmtId="171" fontId="15" fillId="2" borderId="2" xfId="0" applyNumberFormat="1" applyFont="1" applyFill="1" applyBorder="1" applyAlignment="1">
      <alignment horizontal="center" vertical="center"/>
    </xf>
    <xf numFmtId="171" fontId="15" fillId="2" borderId="0" xfId="0" applyNumberFormat="1" applyFont="1" applyFill="1" applyBorder="1" applyAlignment="1">
      <alignment horizontal="center" vertical="center"/>
    </xf>
    <xf numFmtId="166" fontId="15" fillId="2" borderId="0" xfId="1" applyNumberFormat="1" applyFont="1" applyFill="1" applyBorder="1" applyAlignment="1">
      <alignment horizontal="center" vertical="center"/>
    </xf>
    <xf numFmtId="166" fontId="15" fillId="2" borderId="5" xfId="1" applyFont="1" applyFill="1" applyBorder="1" applyAlignment="1">
      <alignment horizontal="center" vertical="center"/>
    </xf>
    <xf numFmtId="166" fontId="15" fillId="2" borderId="2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6" xfId="2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6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65" fontId="11" fillId="0" borderId="2" xfId="0" applyNumberFormat="1" applyFont="1" applyFill="1" applyBorder="1"/>
    <xf numFmtId="0" fontId="19" fillId="0" borderId="5" xfId="2" applyNumberFormat="1" applyFont="1" applyFill="1" applyBorder="1" applyAlignment="1">
      <alignment horizontal="center" vertical="center" wrapText="1"/>
    </xf>
    <xf numFmtId="0" fontId="19" fillId="0" borderId="6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/>
    <xf numFmtId="0" fontId="19" fillId="0" borderId="6" xfId="2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 applyAlignment="1">
      <alignment horizontal="center" vertical="center"/>
    </xf>
    <xf numFmtId="166" fontId="15" fillId="2" borderId="0" xfId="1" applyFont="1" applyFill="1" applyBorder="1" applyAlignment="1">
      <alignment horizontal="center" vertical="center"/>
    </xf>
    <xf numFmtId="167" fontId="15" fillId="2" borderId="0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/>
    <xf numFmtId="164" fontId="21" fillId="0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/>
    <xf numFmtId="165" fontId="6" fillId="0" borderId="0" xfId="0" applyNumberFormat="1" applyFont="1" applyFill="1"/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9" fillId="0" borderId="5" xfId="2" applyNumberFormat="1" applyFont="1" applyFill="1" applyBorder="1" applyAlignment="1">
      <alignment horizontal="center" vertical="center" wrapText="1"/>
    </xf>
    <xf numFmtId="0" fontId="19" fillId="0" borderId="6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3">
    <cellStyle name="Normal 26_HASTIQ popoxvac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3"/>
  <sheetViews>
    <sheetView tabSelected="1" workbookViewId="0">
      <selection activeCell="Q19" sqref="Q19"/>
    </sheetView>
  </sheetViews>
  <sheetFormatPr defaultRowHeight="17.25" x14ac:dyDescent="0.25"/>
  <cols>
    <col min="1" max="1" width="4.5703125" style="5" customWidth="1"/>
    <col min="2" max="2" width="21.140625" style="5" customWidth="1"/>
    <col min="3" max="3" width="11.28515625" style="5" customWidth="1"/>
    <col min="4" max="4" width="12.85546875" style="5" customWidth="1"/>
    <col min="5" max="5" width="9.85546875" style="5" customWidth="1"/>
    <col min="6" max="7" width="18.7109375" style="5" hidden="1" customWidth="1"/>
    <col min="8" max="8" width="6.5703125" style="5" hidden="1" customWidth="1"/>
    <col min="9" max="9" width="6.28515625" style="85" hidden="1" customWidth="1"/>
    <col min="10" max="10" width="10.42578125" style="5" hidden="1" customWidth="1"/>
    <col min="11" max="11" width="18.5703125" style="5" customWidth="1"/>
    <col min="12" max="12" width="18.28515625" style="5" customWidth="1"/>
    <col min="13" max="13" width="17.5703125" style="5" customWidth="1"/>
    <col min="14" max="20" width="9.140625" style="5"/>
    <col min="21" max="21" width="19" style="5" bestFit="1" customWidth="1"/>
    <col min="22" max="16384" width="9.140625" style="5"/>
  </cols>
  <sheetData>
    <row r="1" spans="1:21" ht="42.75" customHeight="1" x14ac:dyDescent="0.25">
      <c r="K1" s="223" t="s">
        <v>135</v>
      </c>
      <c r="L1" s="224"/>
    </row>
    <row r="2" spans="1:21" ht="33" customHeight="1" x14ac:dyDescent="0.25">
      <c r="A2" s="219" t="s">
        <v>81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21" ht="25.5" customHeight="1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56" t="s">
        <v>28</v>
      </c>
    </row>
    <row r="4" spans="1:21" ht="43.5" customHeight="1" x14ac:dyDescent="0.25">
      <c r="A4" s="230" t="s">
        <v>0</v>
      </c>
      <c r="B4" s="230" t="s">
        <v>82</v>
      </c>
      <c r="C4" s="230" t="s">
        <v>99</v>
      </c>
      <c r="D4" s="230" t="s">
        <v>98</v>
      </c>
      <c r="E4" s="230" t="s">
        <v>98</v>
      </c>
      <c r="F4" s="230" t="s">
        <v>55</v>
      </c>
      <c r="G4" s="230" t="s">
        <v>83</v>
      </c>
      <c r="H4" s="57"/>
      <c r="I4" s="80"/>
      <c r="J4" s="57"/>
      <c r="K4" s="231" t="s">
        <v>55</v>
      </c>
      <c r="L4" s="227" t="s">
        <v>114</v>
      </c>
    </row>
    <row r="5" spans="1:21" ht="14.25" customHeight="1" x14ac:dyDescent="0.25">
      <c r="A5" s="230"/>
      <c r="B5" s="230"/>
      <c r="C5" s="230"/>
      <c r="D5" s="230"/>
      <c r="E5" s="230"/>
      <c r="F5" s="230"/>
      <c r="G5" s="230"/>
      <c r="H5" s="57"/>
      <c r="I5" s="80"/>
      <c r="J5" s="57"/>
      <c r="K5" s="231"/>
      <c r="L5" s="227"/>
    </row>
    <row r="6" spans="1:21" x14ac:dyDescent="0.25">
      <c r="A6" s="45">
        <v>1</v>
      </c>
      <c r="B6" s="46">
        <v>2</v>
      </c>
      <c r="C6" s="46">
        <v>3</v>
      </c>
      <c r="D6" s="19">
        <v>4</v>
      </c>
      <c r="E6" s="19">
        <v>5</v>
      </c>
      <c r="F6" s="19">
        <v>6</v>
      </c>
      <c r="G6" s="46">
        <v>7</v>
      </c>
      <c r="H6" s="58"/>
      <c r="I6" s="81"/>
      <c r="J6" s="58"/>
      <c r="K6" s="53">
        <v>6</v>
      </c>
      <c r="L6" s="118">
        <v>7</v>
      </c>
    </row>
    <row r="7" spans="1:21" ht="15" customHeight="1" x14ac:dyDescent="0.25">
      <c r="A7" s="6">
        <v>1</v>
      </c>
      <c r="B7" s="16" t="s">
        <v>1</v>
      </c>
      <c r="C7" s="15">
        <v>1</v>
      </c>
      <c r="D7" s="6">
        <v>1</v>
      </c>
      <c r="E7" s="6">
        <f>C7*D7</f>
        <v>1</v>
      </c>
      <c r="F7" s="7">
        <v>180000</v>
      </c>
      <c r="G7" s="7">
        <f>F7*C7*D7</f>
        <v>180000</v>
      </c>
      <c r="H7" s="70">
        <v>0.08</v>
      </c>
      <c r="I7" s="82">
        <f>K7-F7</f>
        <v>20000</v>
      </c>
      <c r="J7" s="70">
        <f>F7*H7</f>
        <v>14400</v>
      </c>
      <c r="K7" s="130">
        <v>200000</v>
      </c>
      <c r="L7" s="75">
        <f>E7*K7</f>
        <v>200000</v>
      </c>
      <c r="M7" s="10"/>
      <c r="N7" s="10"/>
    </row>
    <row r="8" spans="1:21" ht="24" customHeight="1" x14ac:dyDescent="0.25">
      <c r="A8" s="6">
        <v>2</v>
      </c>
      <c r="B8" s="16" t="s">
        <v>8</v>
      </c>
      <c r="C8" s="15">
        <v>1</v>
      </c>
      <c r="D8" s="6">
        <v>1</v>
      </c>
      <c r="E8" s="6">
        <f t="shared" ref="E8:E25" si="0">C8*D8</f>
        <v>1</v>
      </c>
      <c r="F8" s="7">
        <v>115000</v>
      </c>
      <c r="G8" s="7">
        <f t="shared" ref="G8:G25" si="1">F8*C8*D8</f>
        <v>115000</v>
      </c>
      <c r="H8" s="69">
        <v>0.08</v>
      </c>
      <c r="I8" s="82">
        <f t="shared" ref="I8:I72" si="2">K8-F8</f>
        <v>19200</v>
      </c>
      <c r="J8" s="59">
        <f>F8*H8</f>
        <v>9200</v>
      </c>
      <c r="K8" s="130">
        <v>134200</v>
      </c>
      <c r="L8" s="75">
        <f t="shared" ref="L8:L9" si="3">E8*K8</f>
        <v>134200</v>
      </c>
      <c r="M8" s="10"/>
      <c r="N8" s="10"/>
    </row>
    <row r="9" spans="1:21" ht="21.75" customHeight="1" x14ac:dyDescent="0.25">
      <c r="A9" s="6">
        <v>3</v>
      </c>
      <c r="B9" s="16" t="s">
        <v>3</v>
      </c>
      <c r="C9" s="15">
        <v>1</v>
      </c>
      <c r="D9" s="6">
        <v>1</v>
      </c>
      <c r="E9" s="6">
        <f t="shared" si="0"/>
        <v>1</v>
      </c>
      <c r="F9" s="7">
        <v>91275</v>
      </c>
      <c r="G9" s="7">
        <f t="shared" si="1"/>
        <v>91275</v>
      </c>
      <c r="H9" s="59">
        <v>8725</v>
      </c>
      <c r="I9" s="82">
        <f t="shared" si="2"/>
        <v>22725</v>
      </c>
      <c r="J9" s="59"/>
      <c r="K9" s="130">
        <v>114000</v>
      </c>
      <c r="L9" s="75">
        <f t="shared" si="3"/>
        <v>114000</v>
      </c>
      <c r="M9" s="10"/>
      <c r="N9" s="10"/>
    </row>
    <row r="10" spans="1:21" s="47" customFormat="1" ht="36" customHeight="1" x14ac:dyDescent="0.25">
      <c r="A10" s="20"/>
      <c r="B10" s="21" t="s">
        <v>9</v>
      </c>
      <c r="C10" s="32"/>
      <c r="D10" s="20"/>
      <c r="E10" s="6"/>
      <c r="F10" s="7"/>
      <c r="G10" s="7">
        <f t="shared" si="1"/>
        <v>0</v>
      </c>
      <c r="H10" s="59"/>
      <c r="I10" s="82">
        <f t="shared" si="2"/>
        <v>448200</v>
      </c>
      <c r="J10" s="59"/>
      <c r="K10" s="131">
        <v>448200</v>
      </c>
      <c r="L10" s="76">
        <v>448200</v>
      </c>
      <c r="M10" s="53"/>
      <c r="N10" s="53"/>
    </row>
    <row r="11" spans="1:21" ht="27" x14ac:dyDescent="0.25">
      <c r="A11" s="6">
        <v>4</v>
      </c>
      <c r="B11" s="16" t="s">
        <v>10</v>
      </c>
      <c r="C11" s="15">
        <v>1</v>
      </c>
      <c r="D11" s="6">
        <v>1</v>
      </c>
      <c r="E11" s="6">
        <f t="shared" si="0"/>
        <v>1</v>
      </c>
      <c r="F11" s="7">
        <v>115000</v>
      </c>
      <c r="G11" s="7">
        <f t="shared" si="1"/>
        <v>115000</v>
      </c>
      <c r="H11" s="69">
        <v>0.08</v>
      </c>
      <c r="I11" s="82">
        <f t="shared" si="2"/>
        <v>9200</v>
      </c>
      <c r="J11" s="59">
        <f>F11*H11</f>
        <v>9200</v>
      </c>
      <c r="K11" s="130">
        <v>124200</v>
      </c>
      <c r="L11" s="75">
        <f>E11*K11</f>
        <v>124200</v>
      </c>
      <c r="M11" s="10"/>
      <c r="N11" s="10"/>
    </row>
    <row r="12" spans="1:21" x14ac:dyDescent="0.25">
      <c r="A12" s="6">
        <v>5</v>
      </c>
      <c r="B12" s="16" t="s">
        <v>11</v>
      </c>
      <c r="C12" s="15">
        <v>10</v>
      </c>
      <c r="D12" s="6">
        <v>6.25</v>
      </c>
      <c r="E12" s="6">
        <v>6.25</v>
      </c>
      <c r="F12" s="7">
        <v>96275</v>
      </c>
      <c r="G12" s="7">
        <f t="shared" si="1"/>
        <v>6017187.5</v>
      </c>
      <c r="H12" s="69">
        <v>0.08</v>
      </c>
      <c r="I12" s="82">
        <f t="shared" si="2"/>
        <v>23533</v>
      </c>
      <c r="J12" s="59">
        <f>F12*H12</f>
        <v>7702</v>
      </c>
      <c r="K12" s="130">
        <v>119808</v>
      </c>
      <c r="L12" s="75">
        <f t="shared" ref="L12:L25" si="4">E12*K12</f>
        <v>748800</v>
      </c>
      <c r="M12" s="10"/>
      <c r="N12" s="10"/>
    </row>
    <row r="13" spans="1:21" x14ac:dyDescent="0.25">
      <c r="A13" s="112">
        <v>6</v>
      </c>
      <c r="B13" s="16" t="s">
        <v>12</v>
      </c>
      <c r="C13" s="15">
        <v>1</v>
      </c>
      <c r="D13" s="6">
        <v>0.75</v>
      </c>
      <c r="E13" s="6">
        <f t="shared" si="0"/>
        <v>0.75</v>
      </c>
      <c r="F13" s="7">
        <f>91275+5000</f>
        <v>96275</v>
      </c>
      <c r="G13" s="7">
        <f t="shared" si="1"/>
        <v>72206.25</v>
      </c>
      <c r="H13" s="69">
        <v>0.08</v>
      </c>
      <c r="I13" s="82">
        <f t="shared" si="2"/>
        <v>23533</v>
      </c>
      <c r="J13" s="59">
        <f>F13*H13</f>
        <v>7702</v>
      </c>
      <c r="K13" s="130">
        <v>119808</v>
      </c>
      <c r="L13" s="75">
        <f t="shared" si="4"/>
        <v>89856</v>
      </c>
      <c r="M13" s="10"/>
      <c r="N13" s="10"/>
    </row>
    <row r="14" spans="1:21" x14ac:dyDescent="0.25">
      <c r="A14" s="112">
        <v>7</v>
      </c>
      <c r="B14" s="16" t="s">
        <v>13</v>
      </c>
      <c r="C14" s="15">
        <v>1</v>
      </c>
      <c r="D14" s="6">
        <v>1</v>
      </c>
      <c r="E14" s="6">
        <f t="shared" si="0"/>
        <v>1</v>
      </c>
      <c r="F14" s="7">
        <v>88312</v>
      </c>
      <c r="G14" s="7">
        <f t="shared" si="1"/>
        <v>88312</v>
      </c>
      <c r="H14" s="59">
        <v>8725</v>
      </c>
      <c r="I14" s="82">
        <f t="shared" si="2"/>
        <v>19688</v>
      </c>
      <c r="J14" s="59"/>
      <c r="K14" s="130">
        <v>108000</v>
      </c>
      <c r="L14" s="75">
        <f t="shared" si="4"/>
        <v>108000</v>
      </c>
      <c r="M14" s="10"/>
      <c r="N14" s="10"/>
    </row>
    <row r="15" spans="1:21" ht="21.75" customHeight="1" x14ac:dyDescent="0.25">
      <c r="A15" s="112">
        <v>8</v>
      </c>
      <c r="B15" s="16" t="s">
        <v>14</v>
      </c>
      <c r="C15" s="15">
        <v>1</v>
      </c>
      <c r="D15" s="6">
        <v>1</v>
      </c>
      <c r="E15" s="6">
        <f t="shared" si="0"/>
        <v>1</v>
      </c>
      <c r="F15" s="7">
        <v>88312</v>
      </c>
      <c r="G15" s="7">
        <f t="shared" si="1"/>
        <v>88312</v>
      </c>
      <c r="H15" s="59">
        <v>8725</v>
      </c>
      <c r="I15" s="82">
        <f t="shared" si="2"/>
        <v>19688</v>
      </c>
      <c r="J15" s="59"/>
      <c r="K15" s="130">
        <v>108000</v>
      </c>
      <c r="L15" s="75">
        <f t="shared" si="4"/>
        <v>108000</v>
      </c>
      <c r="M15" s="10"/>
      <c r="N15" s="10"/>
      <c r="U15" s="211"/>
    </row>
    <row r="16" spans="1:21" ht="27" x14ac:dyDescent="0.25">
      <c r="A16" s="112">
        <v>9</v>
      </c>
      <c r="B16" s="16" t="s">
        <v>15</v>
      </c>
      <c r="C16" s="15">
        <v>5</v>
      </c>
      <c r="D16" s="6">
        <v>1</v>
      </c>
      <c r="E16" s="6">
        <f t="shared" si="0"/>
        <v>5</v>
      </c>
      <c r="F16" s="7">
        <v>94275</v>
      </c>
      <c r="G16" s="7">
        <f t="shared" si="1"/>
        <v>471375</v>
      </c>
      <c r="H16" s="69">
        <v>0.08</v>
      </c>
      <c r="I16" s="82">
        <f t="shared" si="2"/>
        <v>17725</v>
      </c>
      <c r="J16" s="59">
        <f>F16*H16</f>
        <v>7542</v>
      </c>
      <c r="K16" s="130">
        <v>112000</v>
      </c>
      <c r="L16" s="75">
        <f t="shared" si="4"/>
        <v>560000</v>
      </c>
      <c r="M16" s="10"/>
      <c r="N16" s="10"/>
    </row>
    <row r="17" spans="1:30" s="85" customFormat="1" x14ac:dyDescent="0.25">
      <c r="A17" s="123">
        <v>10</v>
      </c>
      <c r="B17" s="107" t="s">
        <v>16</v>
      </c>
      <c r="C17" s="122">
        <v>1</v>
      </c>
      <c r="D17" s="123">
        <v>1.25</v>
      </c>
      <c r="E17" s="123">
        <f t="shared" si="0"/>
        <v>1.25</v>
      </c>
      <c r="F17" s="124">
        <f>91275+5000</f>
        <v>96275</v>
      </c>
      <c r="G17" s="124">
        <f t="shared" si="1"/>
        <v>120343.75</v>
      </c>
      <c r="H17" s="207">
        <v>0.08</v>
      </c>
      <c r="I17" s="187">
        <f t="shared" si="2"/>
        <v>23533</v>
      </c>
      <c r="J17" s="208">
        <f>F17*H17</f>
        <v>7702</v>
      </c>
      <c r="K17" s="188">
        <v>119808</v>
      </c>
      <c r="L17" s="189">
        <f t="shared" si="4"/>
        <v>149760</v>
      </c>
      <c r="M17" s="190"/>
      <c r="N17" s="190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s="85" customFormat="1" ht="27" x14ac:dyDescent="0.25">
      <c r="A18" s="123">
        <v>11</v>
      </c>
      <c r="B18" s="107" t="s">
        <v>17</v>
      </c>
      <c r="C18" s="122">
        <v>1</v>
      </c>
      <c r="D18" s="123">
        <v>1</v>
      </c>
      <c r="E18" s="123">
        <f t="shared" si="0"/>
        <v>1</v>
      </c>
      <c r="F18" s="124">
        <f>91275+5000</f>
        <v>96275</v>
      </c>
      <c r="G18" s="124">
        <f t="shared" si="1"/>
        <v>96275</v>
      </c>
      <c r="H18" s="207">
        <v>0.08</v>
      </c>
      <c r="I18" s="187">
        <f t="shared" si="2"/>
        <v>23533</v>
      </c>
      <c r="J18" s="208">
        <f>F18*H18</f>
        <v>7702</v>
      </c>
      <c r="K18" s="188">
        <v>119808</v>
      </c>
      <c r="L18" s="189">
        <f t="shared" si="4"/>
        <v>119808</v>
      </c>
      <c r="M18" s="190"/>
      <c r="N18" s="190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x14ac:dyDescent="0.25">
      <c r="A19" s="112">
        <v>12</v>
      </c>
      <c r="B19" s="16" t="s">
        <v>18</v>
      </c>
      <c r="C19" s="15">
        <v>1</v>
      </c>
      <c r="D19" s="6">
        <v>1</v>
      </c>
      <c r="E19" s="6">
        <f t="shared" si="0"/>
        <v>1</v>
      </c>
      <c r="F19" s="7">
        <v>91275</v>
      </c>
      <c r="G19" s="7">
        <f t="shared" si="1"/>
        <v>91275</v>
      </c>
      <c r="H19" s="59">
        <v>8725</v>
      </c>
      <c r="I19" s="82">
        <f t="shared" si="2"/>
        <v>16725</v>
      </c>
      <c r="J19" s="59"/>
      <c r="K19" s="130">
        <v>108000</v>
      </c>
      <c r="L19" s="75">
        <f t="shared" si="4"/>
        <v>108000</v>
      </c>
      <c r="M19" s="10"/>
      <c r="N19" s="10"/>
    </row>
    <row r="20" spans="1:30" x14ac:dyDescent="0.25">
      <c r="A20" s="112">
        <v>13</v>
      </c>
      <c r="B20" s="16" t="s">
        <v>4</v>
      </c>
      <c r="C20" s="15">
        <v>1</v>
      </c>
      <c r="D20" s="6">
        <v>1</v>
      </c>
      <c r="E20" s="6">
        <f t="shared" si="0"/>
        <v>1</v>
      </c>
      <c r="F20" s="7">
        <v>91275</v>
      </c>
      <c r="G20" s="7">
        <f t="shared" si="1"/>
        <v>91275</v>
      </c>
      <c r="H20" s="59">
        <v>8725</v>
      </c>
      <c r="I20" s="82">
        <f t="shared" si="2"/>
        <v>28725</v>
      </c>
      <c r="J20" s="59"/>
      <c r="K20" s="130">
        <v>120000</v>
      </c>
      <c r="L20" s="75">
        <f t="shared" si="4"/>
        <v>120000</v>
      </c>
      <c r="M20" s="10"/>
      <c r="N20" s="10"/>
    </row>
    <row r="21" spans="1:30" x14ac:dyDescent="0.25">
      <c r="A21" s="112">
        <v>14</v>
      </c>
      <c r="B21" s="16" t="s">
        <v>19</v>
      </c>
      <c r="C21" s="15">
        <v>1</v>
      </c>
      <c r="D21" s="6">
        <v>1</v>
      </c>
      <c r="E21" s="6">
        <f t="shared" si="0"/>
        <v>1</v>
      </c>
      <c r="F21" s="7">
        <v>91275</v>
      </c>
      <c r="G21" s="7">
        <f t="shared" si="1"/>
        <v>91275</v>
      </c>
      <c r="H21" s="59">
        <v>8725</v>
      </c>
      <c r="I21" s="82">
        <f t="shared" si="2"/>
        <v>16725</v>
      </c>
      <c r="J21" s="59"/>
      <c r="K21" s="130">
        <v>108000</v>
      </c>
      <c r="L21" s="75">
        <f t="shared" si="4"/>
        <v>108000</v>
      </c>
      <c r="M21" s="10"/>
      <c r="N21" s="10"/>
    </row>
    <row r="22" spans="1:30" x14ac:dyDescent="0.25">
      <c r="A22" s="112">
        <v>15</v>
      </c>
      <c r="B22" s="16" t="s">
        <v>20</v>
      </c>
      <c r="C22" s="15">
        <v>1</v>
      </c>
      <c r="D22" s="6">
        <v>1</v>
      </c>
      <c r="E22" s="6">
        <f t="shared" si="0"/>
        <v>1</v>
      </c>
      <c r="F22" s="7">
        <v>91275</v>
      </c>
      <c r="G22" s="7">
        <f t="shared" si="1"/>
        <v>91275</v>
      </c>
      <c r="H22" s="59">
        <v>8725</v>
      </c>
      <c r="I22" s="82">
        <f t="shared" si="2"/>
        <v>16725</v>
      </c>
      <c r="J22" s="59"/>
      <c r="K22" s="130">
        <v>108000</v>
      </c>
      <c r="L22" s="75">
        <f t="shared" si="4"/>
        <v>108000</v>
      </c>
      <c r="M22" s="10"/>
      <c r="N22" s="10"/>
    </row>
    <row r="23" spans="1:30" x14ac:dyDescent="0.25">
      <c r="A23" s="112">
        <v>16</v>
      </c>
      <c r="B23" s="16" t="s">
        <v>21</v>
      </c>
      <c r="C23" s="15">
        <v>1</v>
      </c>
      <c r="D23" s="6">
        <v>0.25</v>
      </c>
      <c r="E23" s="6">
        <f t="shared" si="0"/>
        <v>0.25</v>
      </c>
      <c r="F23" s="7">
        <v>91275</v>
      </c>
      <c r="G23" s="7">
        <f t="shared" si="1"/>
        <v>22818.75</v>
      </c>
      <c r="H23" s="59">
        <v>8725</v>
      </c>
      <c r="I23" s="82">
        <f t="shared" si="2"/>
        <v>16725</v>
      </c>
      <c r="J23" s="59"/>
      <c r="K23" s="130">
        <v>108000</v>
      </c>
      <c r="L23" s="75">
        <f t="shared" si="4"/>
        <v>27000</v>
      </c>
      <c r="M23" s="10"/>
      <c r="N23" s="10"/>
    </row>
    <row r="24" spans="1:30" x14ac:dyDescent="0.25">
      <c r="A24" s="112">
        <v>17</v>
      </c>
      <c r="B24" s="16" t="s">
        <v>22</v>
      </c>
      <c r="C24" s="15">
        <v>1</v>
      </c>
      <c r="D24" s="6">
        <v>1</v>
      </c>
      <c r="E24" s="6">
        <f t="shared" si="0"/>
        <v>1</v>
      </c>
      <c r="F24" s="7">
        <v>91275</v>
      </c>
      <c r="G24" s="7">
        <f t="shared" si="1"/>
        <v>91275</v>
      </c>
      <c r="H24" s="59">
        <v>8725</v>
      </c>
      <c r="I24" s="82">
        <f t="shared" si="2"/>
        <v>16725</v>
      </c>
      <c r="J24" s="59"/>
      <c r="K24" s="130">
        <v>108000</v>
      </c>
      <c r="L24" s="75">
        <f t="shared" si="4"/>
        <v>108000</v>
      </c>
      <c r="M24" s="10"/>
      <c r="N24" s="10"/>
    </row>
    <row r="25" spans="1:30" x14ac:dyDescent="0.25">
      <c r="A25" s="112">
        <v>18</v>
      </c>
      <c r="B25" s="16" t="s">
        <v>6</v>
      </c>
      <c r="C25" s="15">
        <v>1</v>
      </c>
      <c r="D25" s="6">
        <v>1</v>
      </c>
      <c r="E25" s="6">
        <f t="shared" si="0"/>
        <v>1</v>
      </c>
      <c r="F25" s="7">
        <v>91275</v>
      </c>
      <c r="G25" s="7">
        <f t="shared" si="1"/>
        <v>91275</v>
      </c>
      <c r="H25" s="59">
        <v>8725</v>
      </c>
      <c r="I25" s="82">
        <f t="shared" si="2"/>
        <v>16725</v>
      </c>
      <c r="J25" s="59"/>
      <c r="K25" s="130">
        <v>108000</v>
      </c>
      <c r="L25" s="75">
        <f t="shared" si="4"/>
        <v>108000</v>
      </c>
      <c r="M25" s="10"/>
      <c r="N25" s="10"/>
    </row>
    <row r="26" spans="1:30" s="48" customFormat="1" ht="21" customHeight="1" x14ac:dyDescent="0.25">
      <c r="A26" s="228" t="s">
        <v>31</v>
      </c>
      <c r="B26" s="229"/>
      <c r="C26" s="96">
        <f>SUM(C7:C25)</f>
        <v>31</v>
      </c>
      <c r="D26" s="96"/>
      <c r="E26" s="96">
        <f t="shared" ref="E26" si="5">SUM(E7:E25)</f>
        <v>26.5</v>
      </c>
      <c r="F26" s="7"/>
      <c r="G26" s="34">
        <f>SUM(G7:G25)</f>
        <v>8025755.25</v>
      </c>
      <c r="H26" s="60"/>
      <c r="I26" s="82">
        <f t="shared" si="2"/>
        <v>1699432</v>
      </c>
      <c r="J26" s="60"/>
      <c r="K26" s="132">
        <f>+K11+K12+K13+K14+K15+K16+K17+K18+K19+K20+K21+K22+K23+K24+K25</f>
        <v>1699432</v>
      </c>
      <c r="L26" s="76">
        <f>+L11+L12+L13+L14+L15+L16+L17+L18+L19+L20+L21+L22+L23+L24+L25</f>
        <v>2695424</v>
      </c>
      <c r="M26" s="54"/>
      <c r="N26" s="54"/>
    </row>
    <row r="27" spans="1:30" s="47" customFormat="1" ht="51.75" customHeight="1" x14ac:dyDescent="0.25">
      <c r="A27" s="20"/>
      <c r="B27" s="21" t="s">
        <v>24</v>
      </c>
      <c r="C27" s="32"/>
      <c r="D27" s="20"/>
      <c r="E27" s="20"/>
      <c r="F27" s="7"/>
      <c r="G27" s="33"/>
      <c r="H27" s="61"/>
      <c r="I27" s="82">
        <f t="shared" si="2"/>
        <v>0</v>
      </c>
      <c r="J27" s="61"/>
      <c r="K27" s="131"/>
      <c r="L27" s="75"/>
      <c r="M27" s="53"/>
      <c r="N27" s="53"/>
    </row>
    <row r="28" spans="1:30" ht="34.5" customHeight="1" x14ac:dyDescent="0.25">
      <c r="A28" s="6">
        <v>19</v>
      </c>
      <c r="B28" s="16" t="s">
        <v>10</v>
      </c>
      <c r="C28" s="15">
        <v>1</v>
      </c>
      <c r="D28" s="6">
        <v>0.5</v>
      </c>
      <c r="E28" s="6">
        <f>C28*D28</f>
        <v>0.5</v>
      </c>
      <c r="F28" s="7">
        <v>115000</v>
      </c>
      <c r="G28" s="33">
        <f>F28*C28*D28</f>
        <v>57500</v>
      </c>
      <c r="H28" s="69">
        <v>0.08</v>
      </c>
      <c r="I28" s="82">
        <f t="shared" si="2"/>
        <v>9200</v>
      </c>
      <c r="J28" s="61">
        <f>F28*H28</f>
        <v>9200</v>
      </c>
      <c r="K28" s="130">
        <v>124200</v>
      </c>
      <c r="L28" s="75">
        <f>E28*K28</f>
        <v>62100</v>
      </c>
      <c r="M28" s="10"/>
      <c r="N28" s="10"/>
    </row>
    <row r="29" spans="1:30" x14ac:dyDescent="0.25">
      <c r="A29" s="6">
        <v>20</v>
      </c>
      <c r="B29" s="16" t="s">
        <v>11</v>
      </c>
      <c r="C29" s="15">
        <v>4</v>
      </c>
      <c r="D29" s="6">
        <v>0.56000000000000005</v>
      </c>
      <c r="E29" s="6">
        <f t="shared" ref="E29:E37" si="6">C29*D29</f>
        <v>2.2400000000000002</v>
      </c>
      <c r="F29" s="7">
        <v>96275</v>
      </c>
      <c r="G29" s="33">
        <f t="shared" ref="G29:G37" si="7">F29*C29*D29</f>
        <v>215656.00000000003</v>
      </c>
      <c r="H29" s="69">
        <v>0.08</v>
      </c>
      <c r="I29" s="82">
        <f t="shared" si="2"/>
        <v>23533</v>
      </c>
      <c r="J29" s="61">
        <f>F29*H29</f>
        <v>7702</v>
      </c>
      <c r="K29" s="130">
        <v>119808</v>
      </c>
      <c r="L29" s="75">
        <f t="shared" ref="L29:L37" si="8">E29*K29</f>
        <v>268369.92000000004</v>
      </c>
      <c r="M29" s="10"/>
      <c r="N29" s="10"/>
    </row>
    <row r="30" spans="1:30" x14ac:dyDescent="0.25">
      <c r="A30" s="112">
        <v>21</v>
      </c>
      <c r="B30" s="16" t="s">
        <v>16</v>
      </c>
      <c r="C30" s="15">
        <v>1</v>
      </c>
      <c r="D30" s="6">
        <v>0.5</v>
      </c>
      <c r="E30" s="6">
        <f t="shared" si="6"/>
        <v>0.5</v>
      </c>
      <c r="F30" s="7">
        <f>91275+5000</f>
        <v>96275</v>
      </c>
      <c r="G30" s="33">
        <f t="shared" si="7"/>
        <v>48137.5</v>
      </c>
      <c r="H30" s="69">
        <v>0.08</v>
      </c>
      <c r="I30" s="82">
        <f t="shared" si="2"/>
        <v>23533</v>
      </c>
      <c r="J30" s="61">
        <f>F30*H30</f>
        <v>7702</v>
      </c>
      <c r="K30" s="130">
        <v>119808</v>
      </c>
      <c r="L30" s="75">
        <f t="shared" si="8"/>
        <v>59904</v>
      </c>
      <c r="M30" s="10"/>
      <c r="N30" s="10"/>
    </row>
    <row r="31" spans="1:30" s="191" customFormat="1" x14ac:dyDescent="0.25">
      <c r="A31" s="123">
        <v>22</v>
      </c>
      <c r="B31" s="107" t="s">
        <v>13</v>
      </c>
      <c r="C31" s="122">
        <v>1</v>
      </c>
      <c r="D31" s="123">
        <v>1</v>
      </c>
      <c r="E31" s="123">
        <f t="shared" si="6"/>
        <v>1</v>
      </c>
      <c r="F31" s="124">
        <v>91275</v>
      </c>
      <c r="G31" s="185">
        <f t="shared" si="7"/>
        <v>91275</v>
      </c>
      <c r="H31" s="186">
        <v>8725</v>
      </c>
      <c r="I31" s="187">
        <f t="shared" si="2"/>
        <v>16725</v>
      </c>
      <c r="J31" s="186"/>
      <c r="K31" s="188">
        <v>108000</v>
      </c>
      <c r="L31" s="189">
        <f t="shared" si="8"/>
        <v>108000</v>
      </c>
      <c r="M31" s="190"/>
      <c r="N31" s="190"/>
    </row>
    <row r="32" spans="1:30" ht="27" x14ac:dyDescent="0.25">
      <c r="A32" s="112">
        <v>23</v>
      </c>
      <c r="B32" s="16" t="s">
        <v>15</v>
      </c>
      <c r="C32" s="15">
        <v>2</v>
      </c>
      <c r="D32" s="6">
        <v>1</v>
      </c>
      <c r="E32" s="6">
        <f t="shared" si="6"/>
        <v>2</v>
      </c>
      <c r="F32" s="71">
        <v>94275</v>
      </c>
      <c r="G32" s="33">
        <f t="shared" si="7"/>
        <v>188550</v>
      </c>
      <c r="H32" s="69">
        <v>0.08</v>
      </c>
      <c r="I32" s="82">
        <f t="shared" si="2"/>
        <v>17725</v>
      </c>
      <c r="J32" s="72">
        <f>F32*H32</f>
        <v>7542</v>
      </c>
      <c r="K32" s="133">
        <v>112000</v>
      </c>
      <c r="L32" s="75">
        <f t="shared" si="8"/>
        <v>224000</v>
      </c>
      <c r="M32" s="10"/>
      <c r="N32" s="10"/>
    </row>
    <row r="33" spans="1:14" x14ac:dyDescent="0.25">
      <c r="A33" s="112">
        <v>24</v>
      </c>
      <c r="B33" s="16" t="s">
        <v>4</v>
      </c>
      <c r="C33" s="15">
        <v>1</v>
      </c>
      <c r="D33" s="6">
        <v>0.5</v>
      </c>
      <c r="E33" s="6">
        <f t="shared" si="6"/>
        <v>0.5</v>
      </c>
      <c r="F33" s="7">
        <v>88312</v>
      </c>
      <c r="G33" s="33">
        <f t="shared" si="7"/>
        <v>44156</v>
      </c>
      <c r="H33" s="61">
        <v>8725</v>
      </c>
      <c r="I33" s="82">
        <f t="shared" si="2"/>
        <v>19688</v>
      </c>
      <c r="J33" s="61"/>
      <c r="K33" s="130">
        <v>108000</v>
      </c>
      <c r="L33" s="75">
        <f t="shared" si="8"/>
        <v>54000</v>
      </c>
      <c r="M33" s="10"/>
      <c r="N33" s="10"/>
    </row>
    <row r="34" spans="1:14" x14ac:dyDescent="0.25">
      <c r="A34" s="112">
        <v>25</v>
      </c>
      <c r="B34" s="16" t="s">
        <v>19</v>
      </c>
      <c r="C34" s="15">
        <v>1</v>
      </c>
      <c r="D34" s="6">
        <v>0.5</v>
      </c>
      <c r="E34" s="6">
        <f t="shared" si="6"/>
        <v>0.5</v>
      </c>
      <c r="F34" s="7">
        <v>91275</v>
      </c>
      <c r="G34" s="33">
        <f t="shared" si="7"/>
        <v>45637.5</v>
      </c>
      <c r="H34" s="61">
        <v>8725</v>
      </c>
      <c r="I34" s="82">
        <f t="shared" si="2"/>
        <v>16725</v>
      </c>
      <c r="J34" s="61"/>
      <c r="K34" s="130">
        <v>108000</v>
      </c>
      <c r="L34" s="75">
        <f t="shared" si="8"/>
        <v>54000</v>
      </c>
      <c r="M34" s="10"/>
      <c r="N34" s="10"/>
    </row>
    <row r="35" spans="1:14" x14ac:dyDescent="0.25">
      <c r="A35" s="112">
        <v>26</v>
      </c>
      <c r="B35" s="16" t="s">
        <v>6</v>
      </c>
      <c r="C35" s="15">
        <v>1</v>
      </c>
      <c r="D35" s="6">
        <v>1</v>
      </c>
      <c r="E35" s="6">
        <f t="shared" si="6"/>
        <v>1</v>
      </c>
      <c r="F35" s="7">
        <v>91275</v>
      </c>
      <c r="G35" s="33">
        <f t="shared" si="7"/>
        <v>91275</v>
      </c>
      <c r="H35" s="61">
        <v>8725</v>
      </c>
      <c r="I35" s="82">
        <f t="shared" si="2"/>
        <v>16725</v>
      </c>
      <c r="J35" s="61"/>
      <c r="K35" s="130">
        <v>108000</v>
      </c>
      <c r="L35" s="75">
        <f t="shared" si="8"/>
        <v>108000</v>
      </c>
      <c r="M35" s="10"/>
      <c r="N35" s="10"/>
    </row>
    <row r="36" spans="1:14" x14ac:dyDescent="0.25">
      <c r="A36" s="112">
        <v>27</v>
      </c>
      <c r="B36" s="16" t="s">
        <v>20</v>
      </c>
      <c r="C36" s="15">
        <v>1</v>
      </c>
      <c r="D36" s="6">
        <v>0.5</v>
      </c>
      <c r="E36" s="6">
        <f t="shared" si="6"/>
        <v>0.5</v>
      </c>
      <c r="F36" s="7">
        <v>91275</v>
      </c>
      <c r="G36" s="33">
        <f t="shared" si="7"/>
        <v>45637.5</v>
      </c>
      <c r="H36" s="61">
        <v>8725</v>
      </c>
      <c r="I36" s="82">
        <f t="shared" si="2"/>
        <v>16725</v>
      </c>
      <c r="J36" s="61"/>
      <c r="K36" s="130">
        <v>108000</v>
      </c>
      <c r="L36" s="75">
        <f t="shared" si="8"/>
        <v>54000</v>
      </c>
      <c r="M36" s="10"/>
      <c r="N36" s="10"/>
    </row>
    <row r="37" spans="1:14" x14ac:dyDescent="0.25">
      <c r="A37" s="112">
        <v>28</v>
      </c>
      <c r="B37" s="16" t="s">
        <v>18</v>
      </c>
      <c r="C37" s="15">
        <v>1</v>
      </c>
      <c r="D37" s="6">
        <v>0.5</v>
      </c>
      <c r="E37" s="6">
        <f t="shared" si="6"/>
        <v>0.5</v>
      </c>
      <c r="F37" s="7">
        <v>91275</v>
      </c>
      <c r="G37" s="33">
        <f t="shared" si="7"/>
        <v>45637.5</v>
      </c>
      <c r="H37" s="61">
        <v>8725</v>
      </c>
      <c r="I37" s="82">
        <f t="shared" si="2"/>
        <v>16725</v>
      </c>
      <c r="J37" s="61"/>
      <c r="K37" s="130">
        <v>108000</v>
      </c>
      <c r="L37" s="75">
        <f t="shared" si="8"/>
        <v>54000</v>
      </c>
      <c r="M37" s="10"/>
      <c r="N37" s="10"/>
    </row>
    <row r="38" spans="1:14" s="48" customFormat="1" ht="21" customHeight="1" x14ac:dyDescent="0.25">
      <c r="A38" s="228" t="s">
        <v>25</v>
      </c>
      <c r="B38" s="229"/>
      <c r="C38" s="96">
        <f>SUM(C28:C37)</f>
        <v>14</v>
      </c>
      <c r="D38" s="96"/>
      <c r="E38" s="96">
        <f t="shared" ref="E38" si="9">SUM(E28:E37)</f>
        <v>9.24</v>
      </c>
      <c r="F38" s="7"/>
      <c r="G38" s="34">
        <f>SUM(G28:G37)</f>
        <v>873462</v>
      </c>
      <c r="H38" s="60"/>
      <c r="I38" s="82">
        <f t="shared" si="2"/>
        <v>1123816</v>
      </c>
      <c r="J38" s="60"/>
      <c r="K38" s="132">
        <f>+K28+K29+K30+K31+K32+K33+K34+K35+K36+K37</f>
        <v>1123816</v>
      </c>
      <c r="L38" s="77">
        <f>+L28+L29+L30+L31+L32+L33+L34+L35+L36+L37</f>
        <v>1046373.92</v>
      </c>
      <c r="M38" s="54"/>
      <c r="N38" s="54"/>
    </row>
    <row r="39" spans="1:14" s="47" customFormat="1" ht="28.5" x14ac:dyDescent="0.25">
      <c r="A39" s="20"/>
      <c r="B39" s="21" t="s">
        <v>26</v>
      </c>
      <c r="C39" s="32"/>
      <c r="D39" s="20"/>
      <c r="E39" s="20"/>
      <c r="F39" s="7"/>
      <c r="G39" s="33"/>
      <c r="H39" s="61"/>
      <c r="I39" s="82">
        <f t="shared" si="2"/>
        <v>0</v>
      </c>
      <c r="J39" s="61"/>
      <c r="K39" s="131"/>
      <c r="L39" s="76"/>
      <c r="M39" s="53"/>
      <c r="N39" s="53"/>
    </row>
    <row r="40" spans="1:14" ht="27" x14ac:dyDescent="0.25">
      <c r="A40" s="6">
        <v>29</v>
      </c>
      <c r="B40" s="16" t="s">
        <v>10</v>
      </c>
      <c r="C40" s="15">
        <v>1</v>
      </c>
      <c r="D40" s="6">
        <v>0.5</v>
      </c>
      <c r="E40" s="6">
        <f>C40*D40</f>
        <v>0.5</v>
      </c>
      <c r="F40" s="7">
        <v>115000</v>
      </c>
      <c r="G40" s="33">
        <f>F40*C40*D40</f>
        <v>57500</v>
      </c>
      <c r="H40" s="69">
        <v>0.08</v>
      </c>
      <c r="I40" s="82">
        <f t="shared" si="2"/>
        <v>9200</v>
      </c>
      <c r="J40" s="61">
        <f>F40*H40</f>
        <v>9200</v>
      </c>
      <c r="K40" s="130">
        <v>124200</v>
      </c>
      <c r="L40" s="75">
        <f>E40*K40</f>
        <v>62100</v>
      </c>
      <c r="M40" s="10"/>
      <c r="N40" s="10"/>
    </row>
    <row r="41" spans="1:14" x14ac:dyDescent="0.25">
      <c r="A41" s="6">
        <v>30</v>
      </c>
      <c r="B41" s="16" t="s">
        <v>11</v>
      </c>
      <c r="C41" s="15">
        <v>4</v>
      </c>
      <c r="D41" s="6">
        <v>0.56000000000000005</v>
      </c>
      <c r="E41" s="6">
        <f t="shared" ref="E41:E48" si="10">C41*D41</f>
        <v>2.2400000000000002</v>
      </c>
      <c r="F41" s="7">
        <v>96275</v>
      </c>
      <c r="G41" s="33">
        <f t="shared" ref="G41:G48" si="11">F41*C41*D41</f>
        <v>215656.00000000003</v>
      </c>
      <c r="H41" s="69">
        <v>0.08</v>
      </c>
      <c r="I41" s="82">
        <f t="shared" si="2"/>
        <v>23533</v>
      </c>
      <c r="J41" s="61">
        <f>F41*H41</f>
        <v>7702</v>
      </c>
      <c r="K41" s="130">
        <v>119808</v>
      </c>
      <c r="L41" s="75">
        <f t="shared" ref="L41:L48" si="12">E41*K41</f>
        <v>268369.92000000004</v>
      </c>
      <c r="M41" s="10"/>
      <c r="N41" s="10"/>
    </row>
    <row r="42" spans="1:14" ht="17.25" customHeight="1" x14ac:dyDescent="0.25">
      <c r="A42" s="112">
        <v>31</v>
      </c>
      <c r="B42" s="16" t="s">
        <v>16</v>
      </c>
      <c r="C42" s="15">
        <v>1</v>
      </c>
      <c r="D42" s="6">
        <v>0.5</v>
      </c>
      <c r="E42" s="6">
        <f t="shared" si="10"/>
        <v>0.5</v>
      </c>
      <c r="F42" s="7">
        <f>91275+5000</f>
        <v>96275</v>
      </c>
      <c r="G42" s="33">
        <f>F42*C42*D42</f>
        <v>48137.5</v>
      </c>
      <c r="H42" s="69">
        <v>0.08</v>
      </c>
      <c r="I42" s="82">
        <f t="shared" si="2"/>
        <v>23533</v>
      </c>
      <c r="J42" s="61">
        <f>F42*H42</f>
        <v>7702</v>
      </c>
      <c r="K42" s="130">
        <v>119808</v>
      </c>
      <c r="L42" s="75">
        <f t="shared" si="12"/>
        <v>59904</v>
      </c>
      <c r="M42" s="10"/>
      <c r="N42" s="10"/>
    </row>
    <row r="43" spans="1:14" x14ac:dyDescent="0.25">
      <c r="A43" s="112">
        <v>32</v>
      </c>
      <c r="B43" s="16" t="s">
        <v>13</v>
      </c>
      <c r="C43" s="15">
        <v>1</v>
      </c>
      <c r="D43" s="6">
        <v>1</v>
      </c>
      <c r="E43" s="6">
        <f t="shared" si="10"/>
        <v>1</v>
      </c>
      <c r="F43" s="7">
        <v>88312</v>
      </c>
      <c r="G43" s="33">
        <f t="shared" si="11"/>
        <v>88312</v>
      </c>
      <c r="H43" s="61">
        <v>8725</v>
      </c>
      <c r="I43" s="82">
        <f t="shared" si="2"/>
        <v>19688</v>
      </c>
      <c r="J43" s="61"/>
      <c r="K43" s="130">
        <v>108000</v>
      </c>
      <c r="L43" s="75">
        <f t="shared" si="12"/>
        <v>108000</v>
      </c>
      <c r="M43" s="10"/>
      <c r="N43" s="10"/>
    </row>
    <row r="44" spans="1:14" ht="27" x14ac:dyDescent="0.25">
      <c r="A44" s="112">
        <v>33</v>
      </c>
      <c r="B44" s="16" t="s">
        <v>15</v>
      </c>
      <c r="C44" s="15">
        <v>2</v>
      </c>
      <c r="D44" s="6">
        <v>1</v>
      </c>
      <c r="E44" s="6">
        <f t="shared" si="10"/>
        <v>2</v>
      </c>
      <c r="F44" s="7">
        <v>94275</v>
      </c>
      <c r="G44" s="33">
        <f t="shared" si="11"/>
        <v>188550</v>
      </c>
      <c r="H44" s="69">
        <v>0.08</v>
      </c>
      <c r="I44" s="82">
        <f t="shared" si="2"/>
        <v>17725</v>
      </c>
      <c r="J44" s="61">
        <f>F44*H44</f>
        <v>7542</v>
      </c>
      <c r="K44" s="130">
        <v>112000</v>
      </c>
      <c r="L44" s="75">
        <f t="shared" si="12"/>
        <v>224000</v>
      </c>
      <c r="M44" s="10"/>
      <c r="N44" s="10"/>
    </row>
    <row r="45" spans="1:14" x14ac:dyDescent="0.25">
      <c r="A45" s="112">
        <v>34</v>
      </c>
      <c r="B45" s="16" t="s">
        <v>19</v>
      </c>
      <c r="C45" s="15">
        <v>1</v>
      </c>
      <c r="D45" s="6">
        <v>0.5</v>
      </c>
      <c r="E45" s="6">
        <f t="shared" si="10"/>
        <v>0.5</v>
      </c>
      <c r="F45" s="7">
        <v>91275</v>
      </c>
      <c r="G45" s="33">
        <f t="shared" si="11"/>
        <v>45637.5</v>
      </c>
      <c r="H45" s="61">
        <v>8725</v>
      </c>
      <c r="I45" s="82">
        <f t="shared" si="2"/>
        <v>16725</v>
      </c>
      <c r="J45" s="61"/>
      <c r="K45" s="130">
        <v>108000</v>
      </c>
      <c r="L45" s="75">
        <f t="shared" si="12"/>
        <v>54000</v>
      </c>
      <c r="M45" s="10"/>
      <c r="N45" s="10"/>
    </row>
    <row r="46" spans="1:14" x14ac:dyDescent="0.25">
      <c r="A46" s="112">
        <v>35</v>
      </c>
      <c r="B46" s="16" t="s">
        <v>4</v>
      </c>
      <c r="C46" s="15">
        <v>1</v>
      </c>
      <c r="D46" s="6">
        <v>0.5</v>
      </c>
      <c r="E46" s="6">
        <f t="shared" si="10"/>
        <v>0.5</v>
      </c>
      <c r="F46" s="7">
        <v>91275</v>
      </c>
      <c r="G46" s="33">
        <f t="shared" si="11"/>
        <v>45637.5</v>
      </c>
      <c r="H46" s="61">
        <v>8725</v>
      </c>
      <c r="I46" s="82">
        <f t="shared" si="2"/>
        <v>16725</v>
      </c>
      <c r="J46" s="61"/>
      <c r="K46" s="130">
        <v>108000</v>
      </c>
      <c r="L46" s="75">
        <f t="shared" si="12"/>
        <v>54000</v>
      </c>
      <c r="M46" s="10"/>
      <c r="N46" s="10"/>
    </row>
    <row r="47" spans="1:14" x14ac:dyDescent="0.25">
      <c r="A47" s="112">
        <v>36</v>
      </c>
      <c r="B47" s="16" t="s">
        <v>6</v>
      </c>
      <c r="C47" s="15">
        <v>1</v>
      </c>
      <c r="D47" s="6">
        <v>1</v>
      </c>
      <c r="E47" s="6">
        <f t="shared" si="10"/>
        <v>1</v>
      </c>
      <c r="F47" s="7">
        <v>88312</v>
      </c>
      <c r="G47" s="33">
        <f t="shared" si="11"/>
        <v>88312</v>
      </c>
      <c r="H47" s="61">
        <v>8725</v>
      </c>
      <c r="I47" s="82">
        <f t="shared" si="2"/>
        <v>19688</v>
      </c>
      <c r="J47" s="61"/>
      <c r="K47" s="130">
        <v>108000</v>
      </c>
      <c r="L47" s="75">
        <f t="shared" si="12"/>
        <v>108000</v>
      </c>
      <c r="M47" s="10"/>
      <c r="N47" s="10"/>
    </row>
    <row r="48" spans="1:14" x14ac:dyDescent="0.25">
      <c r="A48" s="112">
        <v>37</v>
      </c>
      <c r="B48" s="16" t="s">
        <v>5</v>
      </c>
      <c r="C48" s="15">
        <v>1</v>
      </c>
      <c r="D48" s="6">
        <v>0.5</v>
      </c>
      <c r="E48" s="6">
        <f t="shared" si="10"/>
        <v>0.5</v>
      </c>
      <c r="F48" s="7">
        <v>91275</v>
      </c>
      <c r="G48" s="33">
        <f t="shared" si="11"/>
        <v>45637.5</v>
      </c>
      <c r="H48" s="61">
        <v>8725</v>
      </c>
      <c r="I48" s="82">
        <f t="shared" si="2"/>
        <v>16725</v>
      </c>
      <c r="J48" s="61"/>
      <c r="K48" s="130">
        <v>108000</v>
      </c>
      <c r="L48" s="75">
        <f t="shared" si="12"/>
        <v>54000</v>
      </c>
      <c r="M48" s="10"/>
      <c r="N48" s="10"/>
    </row>
    <row r="49" spans="1:14" s="48" customFormat="1" ht="21.75" customHeight="1" x14ac:dyDescent="0.25">
      <c r="A49" s="49"/>
      <c r="B49" s="96" t="s">
        <v>27</v>
      </c>
      <c r="C49" s="96">
        <f>SUM(C40:C48)</f>
        <v>13</v>
      </c>
      <c r="D49" s="22"/>
      <c r="E49" s="22">
        <f>SUM(E40:E48)</f>
        <v>8.74</v>
      </c>
      <c r="F49" s="17"/>
      <c r="G49" s="17">
        <f>SUM(G40:G48)</f>
        <v>823380</v>
      </c>
      <c r="H49" s="62"/>
      <c r="I49" s="82">
        <f t="shared" si="2"/>
        <v>1015816</v>
      </c>
      <c r="J49" s="62"/>
      <c r="K49" s="132">
        <f>+K40+K41+K42+K43+K44+K45+K46+K47+K48</f>
        <v>1015816</v>
      </c>
      <c r="L49" s="77">
        <f>SUM(L40:L48)</f>
        <v>992373.92</v>
      </c>
      <c r="M49" s="54"/>
      <c r="N49" s="54"/>
    </row>
    <row r="50" spans="1:14" s="48" customFormat="1" ht="34.5" customHeight="1" x14ac:dyDescent="0.25">
      <c r="A50" s="49"/>
      <c r="B50" s="96" t="s">
        <v>104</v>
      </c>
      <c r="C50" s="96"/>
      <c r="D50" s="22"/>
      <c r="E50" s="22"/>
      <c r="F50" s="17"/>
      <c r="G50" s="17"/>
      <c r="H50" s="62"/>
      <c r="I50" s="82">
        <f t="shared" si="2"/>
        <v>0</v>
      </c>
      <c r="J50" s="62"/>
      <c r="K50" s="132"/>
      <c r="L50" s="77"/>
      <c r="M50" s="54"/>
      <c r="N50" s="54"/>
    </row>
    <row r="51" spans="1:14" s="48" customFormat="1" ht="26.25" customHeight="1" x14ac:dyDescent="0.25">
      <c r="A51" s="98">
        <v>38</v>
      </c>
      <c r="B51" s="16" t="s">
        <v>10</v>
      </c>
      <c r="C51" s="144">
        <v>1</v>
      </c>
      <c r="D51" s="112">
        <v>0.5</v>
      </c>
      <c r="E51" s="112">
        <v>0.5</v>
      </c>
      <c r="F51" s="17"/>
      <c r="G51" s="17"/>
      <c r="H51" s="62"/>
      <c r="I51" s="82">
        <f t="shared" si="2"/>
        <v>124200</v>
      </c>
      <c r="J51" s="62"/>
      <c r="K51" s="130">
        <v>124200</v>
      </c>
      <c r="L51" s="75">
        <f>E51*K51</f>
        <v>62100</v>
      </c>
      <c r="M51" s="54"/>
      <c r="N51" s="54"/>
    </row>
    <row r="52" spans="1:14" s="48" customFormat="1" ht="21.75" customHeight="1" x14ac:dyDescent="0.25">
      <c r="A52" s="98">
        <v>39</v>
      </c>
      <c r="B52" s="16" t="s">
        <v>11</v>
      </c>
      <c r="C52" s="144">
        <v>1</v>
      </c>
      <c r="D52" s="112">
        <v>0.56000000000000005</v>
      </c>
      <c r="E52" s="112">
        <v>0.56000000000000005</v>
      </c>
      <c r="F52" s="17"/>
      <c r="G52" s="17"/>
      <c r="H52" s="62"/>
      <c r="I52" s="82">
        <f t="shared" si="2"/>
        <v>119808</v>
      </c>
      <c r="J52" s="62"/>
      <c r="K52" s="130">
        <v>119808</v>
      </c>
      <c r="L52" s="75">
        <f t="shared" ref="L52:L59" si="13">E52*K52</f>
        <v>67092.48000000001</v>
      </c>
      <c r="M52" s="54"/>
      <c r="N52" s="54"/>
    </row>
    <row r="53" spans="1:14" s="48" customFormat="1" ht="21.75" customHeight="1" x14ac:dyDescent="0.25">
      <c r="A53" s="98">
        <v>40</v>
      </c>
      <c r="B53" s="16" t="s">
        <v>11</v>
      </c>
      <c r="C53" s="144">
        <v>1</v>
      </c>
      <c r="D53" s="112">
        <v>0.56000000000000005</v>
      </c>
      <c r="E53" s="112">
        <v>0.56000000000000005</v>
      </c>
      <c r="F53" s="17"/>
      <c r="G53" s="17"/>
      <c r="H53" s="62"/>
      <c r="I53" s="82">
        <f t="shared" si="2"/>
        <v>119808</v>
      </c>
      <c r="J53" s="62"/>
      <c r="K53" s="130">
        <v>119808</v>
      </c>
      <c r="L53" s="75">
        <f t="shared" si="13"/>
        <v>67092.48000000001</v>
      </c>
      <c r="M53" s="54"/>
      <c r="N53" s="54"/>
    </row>
    <row r="54" spans="1:14" s="48" customFormat="1" ht="21.75" customHeight="1" x14ac:dyDescent="0.25">
      <c r="A54" s="98">
        <v>41</v>
      </c>
      <c r="B54" s="16" t="s">
        <v>13</v>
      </c>
      <c r="C54" s="144">
        <v>1</v>
      </c>
      <c r="D54" s="112">
        <v>0.5</v>
      </c>
      <c r="E54" s="112">
        <v>0.5</v>
      </c>
      <c r="F54" s="17"/>
      <c r="G54" s="17"/>
      <c r="H54" s="62"/>
      <c r="I54" s="82">
        <f t="shared" si="2"/>
        <v>108000</v>
      </c>
      <c r="J54" s="62"/>
      <c r="K54" s="130">
        <v>108000</v>
      </c>
      <c r="L54" s="75">
        <f t="shared" si="13"/>
        <v>54000</v>
      </c>
      <c r="M54" s="54"/>
      <c r="N54" s="54"/>
    </row>
    <row r="55" spans="1:14" s="48" customFormat="1" ht="27" customHeight="1" x14ac:dyDescent="0.25">
      <c r="A55" s="98">
        <v>42</v>
      </c>
      <c r="B55" s="16" t="s">
        <v>15</v>
      </c>
      <c r="C55" s="144">
        <v>1</v>
      </c>
      <c r="D55" s="112">
        <v>1</v>
      </c>
      <c r="E55" s="112">
        <v>1</v>
      </c>
      <c r="F55" s="17"/>
      <c r="G55" s="17"/>
      <c r="H55" s="62"/>
      <c r="I55" s="82">
        <f t="shared" si="2"/>
        <v>112000</v>
      </c>
      <c r="J55" s="62"/>
      <c r="K55" s="130">
        <v>112000</v>
      </c>
      <c r="L55" s="75">
        <f t="shared" si="13"/>
        <v>112000</v>
      </c>
      <c r="M55" s="54"/>
      <c r="N55" s="54"/>
    </row>
    <row r="56" spans="1:14" s="48" customFormat="1" ht="21.75" customHeight="1" x14ac:dyDescent="0.25">
      <c r="A56" s="98">
        <v>43</v>
      </c>
      <c r="B56" s="16" t="s">
        <v>19</v>
      </c>
      <c r="C56" s="144">
        <v>1</v>
      </c>
      <c r="D56" s="112">
        <v>0.5</v>
      </c>
      <c r="E56" s="112">
        <v>0.5</v>
      </c>
      <c r="F56" s="17"/>
      <c r="G56" s="17"/>
      <c r="H56" s="62"/>
      <c r="I56" s="82">
        <f t="shared" si="2"/>
        <v>108000</v>
      </c>
      <c r="J56" s="62"/>
      <c r="K56" s="130">
        <v>108000</v>
      </c>
      <c r="L56" s="75">
        <f t="shared" si="13"/>
        <v>54000</v>
      </c>
      <c r="M56" s="54"/>
      <c r="N56" s="54"/>
    </row>
    <row r="57" spans="1:14" s="48" customFormat="1" ht="21.75" customHeight="1" x14ac:dyDescent="0.25">
      <c r="A57" s="98">
        <v>44</v>
      </c>
      <c r="B57" s="16" t="s">
        <v>6</v>
      </c>
      <c r="C57" s="144">
        <v>1</v>
      </c>
      <c r="D57" s="112">
        <v>1</v>
      </c>
      <c r="E57" s="112">
        <v>1</v>
      </c>
      <c r="F57" s="17"/>
      <c r="G57" s="17"/>
      <c r="H57" s="62"/>
      <c r="I57" s="82">
        <f t="shared" si="2"/>
        <v>108000</v>
      </c>
      <c r="J57" s="62"/>
      <c r="K57" s="130">
        <v>108000</v>
      </c>
      <c r="L57" s="75">
        <f t="shared" si="13"/>
        <v>108000</v>
      </c>
      <c r="M57" s="54"/>
      <c r="N57" s="54"/>
    </row>
    <row r="58" spans="1:14" s="48" customFormat="1" ht="21.75" customHeight="1" x14ac:dyDescent="0.25">
      <c r="A58" s="98">
        <v>45</v>
      </c>
      <c r="B58" s="16" t="s">
        <v>4</v>
      </c>
      <c r="C58" s="15">
        <v>1</v>
      </c>
      <c r="D58" s="112">
        <v>0.5</v>
      </c>
      <c r="E58" s="112">
        <f t="shared" ref="E58" si="14">C58*D58</f>
        <v>0.5</v>
      </c>
      <c r="F58" s="17"/>
      <c r="G58" s="17"/>
      <c r="H58" s="62"/>
      <c r="I58" s="82">
        <f t="shared" si="2"/>
        <v>108000</v>
      </c>
      <c r="J58" s="62"/>
      <c r="K58" s="130">
        <v>108000</v>
      </c>
      <c r="L58" s="75">
        <f t="shared" si="13"/>
        <v>54000</v>
      </c>
      <c r="M58" s="54"/>
      <c r="N58" s="54"/>
    </row>
    <row r="59" spans="1:14" s="48" customFormat="1" ht="21.75" customHeight="1" x14ac:dyDescent="0.25">
      <c r="A59" s="98">
        <v>46</v>
      </c>
      <c r="B59" s="16" t="s">
        <v>5</v>
      </c>
      <c r="C59" s="144">
        <v>1</v>
      </c>
      <c r="D59" s="112">
        <v>0.5</v>
      </c>
      <c r="E59" s="112">
        <v>0.5</v>
      </c>
      <c r="F59" s="17"/>
      <c r="G59" s="17"/>
      <c r="H59" s="62"/>
      <c r="I59" s="82">
        <f t="shared" si="2"/>
        <v>108000</v>
      </c>
      <c r="J59" s="62"/>
      <c r="K59" s="130">
        <v>108000</v>
      </c>
      <c r="L59" s="75">
        <f t="shared" si="13"/>
        <v>54000</v>
      </c>
      <c r="M59" s="54"/>
      <c r="N59" s="54"/>
    </row>
    <row r="60" spans="1:14" s="48" customFormat="1" ht="21.75" customHeight="1" x14ac:dyDescent="0.25">
      <c r="A60" s="22"/>
      <c r="B60" s="105" t="s">
        <v>109</v>
      </c>
      <c r="C60" s="203">
        <f>SUM(C51:C59)</f>
        <v>9</v>
      </c>
      <c r="D60" s="203"/>
      <c r="E60" s="203">
        <f>SUM(E51:E59)</f>
        <v>5.62</v>
      </c>
      <c r="F60" s="116"/>
      <c r="G60" s="116"/>
      <c r="H60" s="62"/>
      <c r="I60" s="82">
        <f t="shared" ref="I60:I61" si="15">K60-F60</f>
        <v>1015816</v>
      </c>
      <c r="J60" s="62"/>
      <c r="K60" s="131">
        <f>+K51+K52+K53+K54+K55+K56+K57+K58+K59</f>
        <v>1015816</v>
      </c>
      <c r="L60" s="77">
        <f>SUM(L51:L59)</f>
        <v>632284.96</v>
      </c>
      <c r="M60" s="54"/>
      <c r="N60" s="54"/>
    </row>
    <row r="61" spans="1:14" s="48" customFormat="1" ht="34.5" customHeight="1" x14ac:dyDescent="0.25">
      <c r="A61" s="49"/>
      <c r="B61" s="203" t="s">
        <v>122</v>
      </c>
      <c r="C61" s="203"/>
      <c r="D61" s="22"/>
      <c r="E61" s="22"/>
      <c r="F61" s="116"/>
      <c r="G61" s="116"/>
      <c r="H61" s="62"/>
      <c r="I61" s="82">
        <f t="shared" si="15"/>
        <v>0</v>
      </c>
      <c r="J61" s="62"/>
      <c r="K61" s="132"/>
      <c r="L61" s="77"/>
      <c r="M61" s="54"/>
      <c r="N61" s="54"/>
    </row>
    <row r="62" spans="1:14" s="48" customFormat="1" ht="21.75" customHeight="1" x14ac:dyDescent="0.25">
      <c r="A62" s="112">
        <v>47</v>
      </c>
      <c r="B62" s="115" t="s">
        <v>120</v>
      </c>
      <c r="C62" s="205">
        <v>1</v>
      </c>
      <c r="D62" s="112">
        <v>0.5</v>
      </c>
      <c r="E62" s="112">
        <f>C62*D62</f>
        <v>0.5</v>
      </c>
      <c r="F62" s="113">
        <v>124200</v>
      </c>
      <c r="G62" s="183">
        <f>E62*F62</f>
        <v>62100</v>
      </c>
      <c r="H62" s="62"/>
      <c r="I62" s="82"/>
      <c r="J62" s="62"/>
      <c r="K62" s="130">
        <v>124200</v>
      </c>
      <c r="L62" s="75">
        <v>62100</v>
      </c>
      <c r="M62" s="54"/>
      <c r="N62" s="54"/>
    </row>
    <row r="63" spans="1:14" s="48" customFormat="1" ht="21.75" customHeight="1" x14ac:dyDescent="0.25">
      <c r="A63" s="112">
        <v>48</v>
      </c>
      <c r="B63" s="115" t="s">
        <v>2</v>
      </c>
      <c r="C63" s="205">
        <v>0</v>
      </c>
      <c r="D63" s="112">
        <v>0</v>
      </c>
      <c r="E63" s="112">
        <v>0</v>
      </c>
      <c r="F63" s="113">
        <v>0</v>
      </c>
      <c r="G63" s="183">
        <f t="shared" ref="G63:G68" si="16">E63*F63</f>
        <v>0</v>
      </c>
      <c r="H63" s="62"/>
      <c r="I63" s="82"/>
      <c r="J63" s="62"/>
      <c r="K63" s="130">
        <v>0</v>
      </c>
      <c r="L63" s="75">
        <v>0</v>
      </c>
      <c r="M63" s="54"/>
      <c r="N63" s="54"/>
    </row>
    <row r="64" spans="1:14" s="48" customFormat="1" ht="21.75" customHeight="1" x14ac:dyDescent="0.25">
      <c r="A64" s="112">
        <v>49</v>
      </c>
      <c r="B64" s="115" t="s">
        <v>11</v>
      </c>
      <c r="C64" s="205">
        <v>2</v>
      </c>
      <c r="D64" s="112">
        <v>0.56000000000000005</v>
      </c>
      <c r="E64" s="112">
        <f>C64*D64</f>
        <v>1.1200000000000001</v>
      </c>
      <c r="F64" s="113">
        <v>110000</v>
      </c>
      <c r="G64" s="183">
        <f t="shared" si="16"/>
        <v>123200.00000000001</v>
      </c>
      <c r="H64" s="62"/>
      <c r="I64" s="82"/>
      <c r="J64" s="62"/>
      <c r="K64" s="130">
        <v>119808</v>
      </c>
      <c r="L64" s="75">
        <v>123200.00000000001</v>
      </c>
      <c r="M64" s="54"/>
      <c r="N64" s="54"/>
    </row>
    <row r="65" spans="1:14" s="48" customFormat="1" ht="26.25" customHeight="1" x14ac:dyDescent="0.25">
      <c r="A65" s="112">
        <v>50</v>
      </c>
      <c r="B65" s="115" t="s">
        <v>15</v>
      </c>
      <c r="C65" s="205">
        <v>1</v>
      </c>
      <c r="D65" s="112">
        <v>1</v>
      </c>
      <c r="E65" s="112">
        <v>1</v>
      </c>
      <c r="F65" s="113">
        <v>106000</v>
      </c>
      <c r="G65" s="183">
        <f t="shared" si="16"/>
        <v>106000</v>
      </c>
      <c r="H65" s="62"/>
      <c r="I65" s="82"/>
      <c r="J65" s="62"/>
      <c r="K65" s="130">
        <v>112000</v>
      </c>
      <c r="L65" s="75">
        <v>106000</v>
      </c>
      <c r="M65" s="54"/>
      <c r="N65" s="54"/>
    </row>
    <row r="66" spans="1:14" s="48" customFormat="1" ht="21.75" customHeight="1" x14ac:dyDescent="0.25">
      <c r="A66" s="112">
        <v>51</v>
      </c>
      <c r="B66" s="115" t="s">
        <v>13</v>
      </c>
      <c r="C66" s="205">
        <v>1</v>
      </c>
      <c r="D66" s="112">
        <v>0.5</v>
      </c>
      <c r="E66" s="112">
        <f>C66*D66</f>
        <v>0.5</v>
      </c>
      <c r="F66" s="113">
        <v>104000</v>
      </c>
      <c r="G66" s="183">
        <f t="shared" si="16"/>
        <v>52000</v>
      </c>
      <c r="H66" s="62"/>
      <c r="I66" s="82"/>
      <c r="J66" s="62"/>
      <c r="K66" s="75">
        <v>108000</v>
      </c>
      <c r="L66" s="75">
        <v>52000</v>
      </c>
      <c r="M66" s="54"/>
      <c r="N66" s="54"/>
    </row>
    <row r="67" spans="1:14" s="48" customFormat="1" ht="21.75" customHeight="1" x14ac:dyDescent="0.25">
      <c r="A67" s="112">
        <v>52</v>
      </c>
      <c r="B67" s="115" t="s">
        <v>19</v>
      </c>
      <c r="C67" s="205">
        <v>0</v>
      </c>
      <c r="D67" s="112">
        <v>0</v>
      </c>
      <c r="E67" s="112">
        <v>0</v>
      </c>
      <c r="F67" s="113">
        <v>0</v>
      </c>
      <c r="G67" s="183">
        <f t="shared" si="16"/>
        <v>0</v>
      </c>
      <c r="H67" s="62"/>
      <c r="I67" s="82"/>
      <c r="J67" s="62"/>
      <c r="K67" s="75">
        <v>0</v>
      </c>
      <c r="L67" s="75">
        <v>0</v>
      </c>
      <c r="M67" s="54"/>
      <c r="N67" s="54"/>
    </row>
    <row r="68" spans="1:14" s="48" customFormat="1" ht="21.75" customHeight="1" x14ac:dyDescent="0.25">
      <c r="A68" s="112">
        <v>53</v>
      </c>
      <c r="B68" s="115" t="s">
        <v>5</v>
      </c>
      <c r="C68" s="205">
        <v>0</v>
      </c>
      <c r="D68" s="112">
        <v>0</v>
      </c>
      <c r="E68" s="112">
        <f>C68*D68</f>
        <v>0</v>
      </c>
      <c r="F68" s="113">
        <v>0</v>
      </c>
      <c r="G68" s="183">
        <f t="shared" si="16"/>
        <v>0</v>
      </c>
      <c r="H68" s="62"/>
      <c r="I68" s="82"/>
      <c r="J68" s="62"/>
      <c r="K68" s="75">
        <v>0</v>
      </c>
      <c r="L68" s="75">
        <v>0</v>
      </c>
      <c r="M68" s="54"/>
      <c r="N68" s="54"/>
    </row>
    <row r="69" spans="1:14" s="48" customFormat="1" ht="34.5" customHeight="1" x14ac:dyDescent="0.25">
      <c r="A69" s="22"/>
      <c r="B69" s="105" t="s">
        <v>121</v>
      </c>
      <c r="C69" s="203">
        <f>SUM(C62:C68)</f>
        <v>5</v>
      </c>
      <c r="D69" s="203"/>
      <c r="E69" s="203">
        <f>SUM(E62:E68)</f>
        <v>3.12</v>
      </c>
      <c r="F69" s="116"/>
      <c r="G69" s="116"/>
      <c r="H69" s="62"/>
      <c r="I69" s="82">
        <f t="shared" ref="I69" si="17">K69-F69</f>
        <v>464008</v>
      </c>
      <c r="J69" s="62"/>
      <c r="K69" s="76">
        <f>+K62+K64+K65+K66</f>
        <v>464008</v>
      </c>
      <c r="L69" s="108">
        <f>SUM(L62:L68)</f>
        <v>343300</v>
      </c>
      <c r="M69" s="54"/>
      <c r="N69" s="54"/>
    </row>
    <row r="70" spans="1:14" s="48" customFormat="1" ht="31.5" hidden="1" customHeight="1" x14ac:dyDescent="0.25">
      <c r="A70" s="49"/>
      <c r="B70" s="96" t="s">
        <v>105</v>
      </c>
      <c r="C70" s="96"/>
      <c r="D70" s="22"/>
      <c r="E70" s="22"/>
      <c r="F70" s="17"/>
      <c r="G70" s="17"/>
      <c r="H70" s="62"/>
      <c r="I70" s="82">
        <f t="shared" si="2"/>
        <v>0</v>
      </c>
      <c r="J70" s="62"/>
      <c r="K70" s="75"/>
      <c r="L70" s="77"/>
      <c r="M70" s="54"/>
      <c r="N70" s="54"/>
    </row>
    <row r="71" spans="1:14" s="48" customFormat="1" ht="30.75" hidden="1" customHeight="1" x14ac:dyDescent="0.25">
      <c r="A71" s="49">
        <v>48</v>
      </c>
      <c r="B71" s="16" t="s">
        <v>10</v>
      </c>
      <c r="C71" s="96">
        <v>1</v>
      </c>
      <c r="D71" s="22">
        <v>0.5</v>
      </c>
      <c r="E71" s="22">
        <v>0.5</v>
      </c>
      <c r="F71" s="17"/>
      <c r="G71" s="17"/>
      <c r="H71" s="62"/>
      <c r="I71" s="82">
        <f t="shared" si="2"/>
        <v>124200</v>
      </c>
      <c r="J71" s="62"/>
      <c r="K71" s="75">
        <v>124200</v>
      </c>
      <c r="L71" s="77"/>
      <c r="M71" s="54"/>
      <c r="N71" s="54"/>
    </row>
    <row r="72" spans="1:14" s="48" customFormat="1" ht="21.75" hidden="1" customHeight="1" x14ac:dyDescent="0.25">
      <c r="A72" s="49">
        <v>49</v>
      </c>
      <c r="B72" s="16" t="s">
        <v>11</v>
      </c>
      <c r="C72" s="96">
        <v>1</v>
      </c>
      <c r="D72" s="22">
        <v>0.56000000000000005</v>
      </c>
      <c r="E72" s="22">
        <v>0.56000000000000005</v>
      </c>
      <c r="F72" s="17"/>
      <c r="G72" s="17"/>
      <c r="H72" s="62"/>
      <c r="I72" s="82">
        <f t="shared" si="2"/>
        <v>110000</v>
      </c>
      <c r="J72" s="62"/>
      <c r="K72" s="75">
        <v>110000</v>
      </c>
      <c r="L72" s="77"/>
      <c r="M72" s="54"/>
      <c r="N72" s="54"/>
    </row>
    <row r="73" spans="1:14" s="48" customFormat="1" ht="21.75" hidden="1" customHeight="1" x14ac:dyDescent="0.25">
      <c r="A73" s="49">
        <v>50</v>
      </c>
      <c r="B73" s="16" t="s">
        <v>11</v>
      </c>
      <c r="C73" s="96">
        <v>1</v>
      </c>
      <c r="D73" s="22">
        <v>0.56000000000000005</v>
      </c>
      <c r="E73" s="22">
        <v>0.56000000000000005</v>
      </c>
      <c r="F73" s="17"/>
      <c r="G73" s="17"/>
      <c r="H73" s="62"/>
      <c r="I73" s="82">
        <f t="shared" ref="I73:I80" si="18">K73-F73</f>
        <v>110000</v>
      </c>
      <c r="J73" s="62"/>
      <c r="K73" s="75">
        <v>110000</v>
      </c>
      <c r="L73" s="77"/>
      <c r="M73" s="54"/>
      <c r="N73" s="54"/>
    </row>
    <row r="74" spans="1:14" s="48" customFormat="1" ht="21.75" hidden="1" customHeight="1" x14ac:dyDescent="0.25">
      <c r="A74" s="49">
        <v>51</v>
      </c>
      <c r="B74" s="16" t="s">
        <v>13</v>
      </c>
      <c r="C74" s="96">
        <v>1</v>
      </c>
      <c r="D74" s="22">
        <v>0.5</v>
      </c>
      <c r="E74" s="22">
        <v>0.5</v>
      </c>
      <c r="F74" s="17"/>
      <c r="G74" s="17"/>
      <c r="H74" s="62"/>
      <c r="I74" s="82">
        <f t="shared" si="18"/>
        <v>100000</v>
      </c>
      <c r="J74" s="62"/>
      <c r="K74" s="75">
        <v>100000</v>
      </c>
      <c r="L74" s="77"/>
      <c r="M74" s="54"/>
      <c r="N74" s="54"/>
    </row>
    <row r="75" spans="1:14" s="48" customFormat="1" ht="21.75" hidden="1" customHeight="1" x14ac:dyDescent="0.25">
      <c r="A75" s="49">
        <v>52</v>
      </c>
      <c r="B75" s="16" t="s">
        <v>15</v>
      </c>
      <c r="C75" s="96">
        <v>1</v>
      </c>
      <c r="D75" s="22">
        <v>1</v>
      </c>
      <c r="E75" s="22">
        <v>1</v>
      </c>
      <c r="F75" s="17"/>
      <c r="G75" s="17"/>
      <c r="H75" s="62"/>
      <c r="I75" s="82">
        <f t="shared" si="18"/>
        <v>106000</v>
      </c>
      <c r="J75" s="62"/>
      <c r="K75" s="75">
        <v>106000</v>
      </c>
      <c r="L75" s="77"/>
      <c r="M75" s="54"/>
      <c r="N75" s="54"/>
    </row>
    <row r="76" spans="1:14" s="48" customFormat="1" ht="21.75" hidden="1" customHeight="1" x14ac:dyDescent="0.25">
      <c r="A76" s="49">
        <v>53</v>
      </c>
      <c r="B76" s="16" t="s">
        <v>19</v>
      </c>
      <c r="C76" s="96">
        <v>1</v>
      </c>
      <c r="D76" s="22">
        <v>0.5</v>
      </c>
      <c r="E76" s="22">
        <v>0.5</v>
      </c>
      <c r="F76" s="17"/>
      <c r="G76" s="17"/>
      <c r="H76" s="62"/>
      <c r="I76" s="82">
        <f t="shared" si="18"/>
        <v>100000</v>
      </c>
      <c r="J76" s="62"/>
      <c r="K76" s="75">
        <v>100000</v>
      </c>
      <c r="L76" s="77"/>
      <c r="M76" s="54"/>
      <c r="N76" s="54"/>
    </row>
    <row r="77" spans="1:14" s="48" customFormat="1" ht="21.75" hidden="1" customHeight="1" x14ac:dyDescent="0.25">
      <c r="A77" s="49">
        <v>54</v>
      </c>
      <c r="B77" s="16" t="s">
        <v>6</v>
      </c>
      <c r="C77" s="96">
        <v>1</v>
      </c>
      <c r="D77" s="22">
        <v>1</v>
      </c>
      <c r="E77" s="22">
        <v>1</v>
      </c>
      <c r="F77" s="17"/>
      <c r="G77" s="17"/>
      <c r="H77" s="62"/>
      <c r="I77" s="82">
        <f t="shared" si="18"/>
        <v>100000</v>
      </c>
      <c r="J77" s="62"/>
      <c r="K77" s="75">
        <v>100000</v>
      </c>
      <c r="L77" s="77"/>
      <c r="M77" s="54"/>
      <c r="N77" s="54"/>
    </row>
    <row r="78" spans="1:14" s="48" customFormat="1" ht="24" hidden="1" customHeight="1" x14ac:dyDescent="0.25">
      <c r="A78" s="49">
        <v>55</v>
      </c>
      <c r="B78" s="16" t="s">
        <v>5</v>
      </c>
      <c r="C78" s="96">
        <v>1</v>
      </c>
      <c r="D78" s="22">
        <v>0.5</v>
      </c>
      <c r="E78" s="22">
        <v>0.5</v>
      </c>
      <c r="F78" s="17"/>
      <c r="G78" s="17"/>
      <c r="H78" s="62"/>
      <c r="I78" s="82">
        <f t="shared" si="18"/>
        <v>100000</v>
      </c>
      <c r="J78" s="62"/>
      <c r="K78" s="75">
        <v>100000</v>
      </c>
      <c r="L78" s="77"/>
      <c r="M78" s="54"/>
      <c r="N78" s="54"/>
    </row>
    <row r="79" spans="1:14" s="48" customFormat="1" ht="36" hidden="1" customHeight="1" x14ac:dyDescent="0.25">
      <c r="A79" s="78"/>
      <c r="B79" s="79"/>
      <c r="C79" s="103"/>
      <c r="D79" s="22"/>
      <c r="E79" s="22"/>
      <c r="F79" s="17"/>
      <c r="G79" s="17"/>
      <c r="H79" s="62"/>
      <c r="I79" s="82">
        <f t="shared" si="18"/>
        <v>0</v>
      </c>
      <c r="J79" s="62"/>
      <c r="K79" s="75"/>
      <c r="L79" s="77"/>
      <c r="M79" s="54"/>
      <c r="N79" s="54"/>
    </row>
    <row r="80" spans="1:14" s="50" customFormat="1" ht="18" customHeight="1" x14ac:dyDescent="0.25">
      <c r="A80" s="104"/>
      <c r="B80" s="106" t="s">
        <v>79</v>
      </c>
      <c r="C80" s="102">
        <f>SUM(C26+C38+C49+C60+C69)</f>
        <v>72</v>
      </c>
      <c r="D80" s="97"/>
      <c r="E80" s="204">
        <f>SUM(E26+E38+E49+E60+E69)</f>
        <v>53.22</v>
      </c>
      <c r="F80" s="18"/>
      <c r="G80" s="17">
        <f>G49+G38+G26</f>
        <v>9722597.25</v>
      </c>
      <c r="H80" s="62"/>
      <c r="I80" s="82">
        <f t="shared" si="18"/>
        <v>5767088</v>
      </c>
      <c r="J80" s="62"/>
      <c r="K80" s="77">
        <f>+K10+K26+K38+K49+K60+K69</f>
        <v>5767088</v>
      </c>
      <c r="L80" s="210">
        <f>+L10+L26+L38+L49+L60+L69</f>
        <v>6157956.7999999998</v>
      </c>
      <c r="M80" s="55"/>
      <c r="N80" s="55"/>
    </row>
    <row r="81" spans="1:12" s="50" customFormat="1" ht="18" customHeight="1" x14ac:dyDescent="0.25">
      <c r="A81" s="41"/>
      <c r="B81" s="41"/>
      <c r="C81" s="41"/>
      <c r="D81" s="51"/>
      <c r="E81" s="51"/>
      <c r="F81" s="8"/>
      <c r="G81" s="9"/>
      <c r="H81" s="9"/>
      <c r="I81" s="83"/>
      <c r="J81" s="9"/>
      <c r="L81" s="206"/>
    </row>
    <row r="82" spans="1:12" s="3" customFormat="1" ht="52.5" customHeight="1" x14ac:dyDescent="0.25">
      <c r="A82" s="225" t="s">
        <v>125</v>
      </c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</row>
    <row r="83" spans="1:12" s="3" customFormat="1" ht="17.25" customHeight="1" x14ac:dyDescent="0.25">
      <c r="B83" s="52"/>
      <c r="C83" s="52"/>
      <c r="I83" s="84"/>
    </row>
    <row r="84" spans="1:12" s="3" customFormat="1" x14ac:dyDescent="0.25">
      <c r="B84" s="52"/>
      <c r="C84" s="52"/>
      <c r="I84" s="84"/>
    </row>
    <row r="85" spans="1:12" s="3" customFormat="1" x14ac:dyDescent="0.25">
      <c r="B85" s="52"/>
      <c r="C85" s="52"/>
      <c r="I85" s="84"/>
    </row>
    <row r="86" spans="1:12" s="3" customFormat="1" x14ac:dyDescent="0.25">
      <c r="B86" s="52"/>
      <c r="C86" s="52"/>
      <c r="I86" s="84"/>
    </row>
    <row r="87" spans="1:12" s="3" customFormat="1" x14ac:dyDescent="0.25">
      <c r="B87" s="52"/>
      <c r="C87" s="52"/>
      <c r="I87" s="84"/>
    </row>
    <row r="88" spans="1:12" s="3" customFormat="1" x14ac:dyDescent="0.25">
      <c r="B88" s="52"/>
      <c r="C88" s="52"/>
      <c r="I88" s="84"/>
    </row>
    <row r="89" spans="1:12" s="3" customFormat="1" x14ac:dyDescent="0.25">
      <c r="B89" s="52"/>
      <c r="C89" s="52"/>
      <c r="I89" s="84"/>
    </row>
    <row r="90" spans="1:12" s="3" customFormat="1" x14ac:dyDescent="0.25">
      <c r="B90" s="52"/>
      <c r="C90" s="52"/>
      <c r="I90" s="84"/>
    </row>
    <row r="91" spans="1:12" s="3" customFormat="1" x14ac:dyDescent="0.25">
      <c r="B91" s="52"/>
      <c r="C91" s="52"/>
      <c r="I91" s="84"/>
    </row>
    <row r="92" spans="1:12" s="3" customFormat="1" x14ac:dyDescent="0.25">
      <c r="B92" s="52"/>
      <c r="C92" s="52"/>
      <c r="I92" s="84"/>
    </row>
    <row r="93" spans="1:12" s="3" customFormat="1" x14ac:dyDescent="0.25">
      <c r="B93" s="52"/>
      <c r="C93" s="52"/>
      <c r="I93" s="84"/>
    </row>
  </sheetData>
  <sheetProtection selectLockedCells="1" selectUnlockedCells="1"/>
  <autoFilter ref="A6:N80" xr:uid="{00000000-0009-0000-0000-000000000000}"/>
  <mergeCells count="14">
    <mergeCell ref="K1:L1"/>
    <mergeCell ref="A2:L2"/>
    <mergeCell ref="A82:L82"/>
    <mergeCell ref="L4:L5"/>
    <mergeCell ref="A38:B38"/>
    <mergeCell ref="A4:A5"/>
    <mergeCell ref="B4:B5"/>
    <mergeCell ref="D4:D5"/>
    <mergeCell ref="C4:C5"/>
    <mergeCell ref="A26:B26"/>
    <mergeCell ref="E4:E5"/>
    <mergeCell ref="K4:K5"/>
    <mergeCell ref="G4:G5"/>
    <mergeCell ref="F4:F5"/>
  </mergeCells>
  <pageMargins left="0.41" right="0.19685039370078741" top="0.2" bottom="0.2" header="0.28000000000000003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1"/>
  <sheetViews>
    <sheetView workbookViewId="0">
      <selection activeCell="M5" sqref="M5"/>
    </sheetView>
  </sheetViews>
  <sheetFormatPr defaultRowHeight="16.5" x14ac:dyDescent="0.3"/>
  <cols>
    <col min="1" max="1" width="5.140625" style="1" customWidth="1"/>
    <col min="2" max="2" width="33.42578125" style="1" customWidth="1"/>
    <col min="3" max="3" width="9.5703125" style="2" customWidth="1"/>
    <col min="4" max="4" width="12.42578125" style="2" customWidth="1"/>
    <col min="5" max="5" width="10" style="2" customWidth="1"/>
    <col min="6" max="6" width="10.7109375" style="2" hidden="1" customWidth="1"/>
    <col min="7" max="7" width="14.5703125" style="2" hidden="1" customWidth="1"/>
    <col min="8" max="8" width="9" style="2" hidden="1" customWidth="1"/>
    <col min="9" max="9" width="10.7109375" style="146" hidden="1" customWidth="1"/>
    <col min="10" max="10" width="0.140625" style="2" hidden="1" customWidth="1"/>
    <col min="11" max="11" width="12.7109375" style="2" customWidth="1"/>
    <col min="12" max="12" width="15.85546875" style="2" customWidth="1"/>
    <col min="13" max="13" width="14" style="1" bestFit="1" customWidth="1"/>
    <col min="14" max="15" width="9.7109375" style="1" bestFit="1" customWidth="1"/>
    <col min="16" max="20" width="9.140625" style="1"/>
    <col min="21" max="21" width="14.7109375" style="1" bestFit="1" customWidth="1"/>
    <col min="22" max="16384" width="9.140625" style="1"/>
  </cols>
  <sheetData>
    <row r="1" spans="1:13" s="110" customFormat="1" ht="57.75" customHeight="1" x14ac:dyDescent="0.3">
      <c r="C1" s="2"/>
      <c r="D1" s="2"/>
      <c r="E1" s="2"/>
      <c r="F1" s="2"/>
      <c r="G1" s="2"/>
      <c r="H1" s="2"/>
      <c r="I1" s="146"/>
      <c r="J1" s="2"/>
      <c r="K1" s="223" t="s">
        <v>130</v>
      </c>
      <c r="L1" s="224"/>
    </row>
    <row r="2" spans="1:13" ht="37.5" customHeight="1" x14ac:dyDescent="0.3">
      <c r="A2" s="219" t="s">
        <v>84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5" customHeight="1" x14ac:dyDescent="0.3">
      <c r="A3" s="238"/>
      <c r="B3" s="238"/>
      <c r="C3" s="238"/>
      <c r="D3" s="238"/>
      <c r="E3" s="140"/>
      <c r="G3" s="147" t="s">
        <v>28</v>
      </c>
      <c r="L3" s="147" t="s">
        <v>86</v>
      </c>
    </row>
    <row r="4" spans="1:13" ht="13.5" customHeight="1" x14ac:dyDescent="0.3">
      <c r="A4" s="230" t="s">
        <v>0</v>
      </c>
      <c r="B4" s="236" t="s">
        <v>82</v>
      </c>
      <c r="C4" s="230" t="s">
        <v>99</v>
      </c>
      <c r="D4" s="230" t="s">
        <v>98</v>
      </c>
      <c r="E4" s="230" t="s">
        <v>98</v>
      </c>
      <c r="F4" s="236" t="s">
        <v>55</v>
      </c>
      <c r="G4" s="230" t="s">
        <v>83</v>
      </c>
      <c r="K4" s="230" t="s">
        <v>55</v>
      </c>
      <c r="L4" s="227" t="s">
        <v>114</v>
      </c>
    </row>
    <row r="5" spans="1:13" ht="42" customHeight="1" x14ac:dyDescent="0.3">
      <c r="A5" s="230"/>
      <c r="B5" s="237"/>
      <c r="C5" s="230"/>
      <c r="D5" s="230"/>
      <c r="E5" s="230"/>
      <c r="F5" s="237"/>
      <c r="G5" s="230"/>
      <c r="H5" s="111"/>
      <c r="I5" s="99"/>
      <c r="J5" s="148"/>
      <c r="K5" s="230"/>
      <c r="L5" s="227"/>
    </row>
    <row r="6" spans="1:13" ht="12.75" customHeight="1" x14ac:dyDescent="0.3">
      <c r="A6" s="19">
        <v>1</v>
      </c>
      <c r="B6" s="19">
        <v>2</v>
      </c>
      <c r="C6" s="117">
        <v>3</v>
      </c>
      <c r="D6" s="117">
        <v>4</v>
      </c>
      <c r="E6" s="117">
        <v>5</v>
      </c>
      <c r="F6" s="117">
        <v>5</v>
      </c>
      <c r="G6" s="117">
        <v>6</v>
      </c>
      <c r="H6" s="111"/>
      <c r="I6" s="99"/>
      <c r="J6" s="111"/>
      <c r="K6" s="136">
        <v>6</v>
      </c>
      <c r="L6" s="118">
        <v>7</v>
      </c>
    </row>
    <row r="7" spans="1:13" ht="15" customHeight="1" x14ac:dyDescent="0.3">
      <c r="A7" s="6">
        <v>1</v>
      </c>
      <c r="B7" s="16" t="s">
        <v>1</v>
      </c>
      <c r="C7" s="15">
        <v>1</v>
      </c>
      <c r="D7" s="112">
        <v>1</v>
      </c>
      <c r="E7" s="112">
        <f>C7*D7</f>
        <v>1</v>
      </c>
      <c r="F7" s="113">
        <v>210000</v>
      </c>
      <c r="G7" s="113">
        <f>F7*C7*D7</f>
        <v>210000</v>
      </c>
      <c r="H7" s="113">
        <v>0.08</v>
      </c>
      <c r="I7" s="149">
        <f>K7-F7</f>
        <v>16800</v>
      </c>
      <c r="J7" s="113">
        <f>F7*H7</f>
        <v>16800</v>
      </c>
      <c r="K7" s="113">
        <v>226800</v>
      </c>
      <c r="L7" s="113">
        <f>E7*K7</f>
        <v>226800</v>
      </c>
      <c r="M7" s="90"/>
    </row>
    <row r="8" spans="1:13" x14ac:dyDescent="0.3">
      <c r="A8" s="6">
        <v>2</v>
      </c>
      <c r="B8" s="16" t="s">
        <v>8</v>
      </c>
      <c r="C8" s="15">
        <v>1</v>
      </c>
      <c r="D8" s="112">
        <v>1</v>
      </c>
      <c r="E8" s="112">
        <f t="shared" ref="E8:E9" si="0">C8*D8</f>
        <v>1</v>
      </c>
      <c r="F8" s="113">
        <v>135000</v>
      </c>
      <c r="G8" s="113">
        <f t="shared" ref="G8:G27" si="1">F8*C8*D8</f>
        <v>135000</v>
      </c>
      <c r="H8" s="113">
        <v>0.08</v>
      </c>
      <c r="I8" s="149">
        <f t="shared" ref="I8:I70" si="2">K8-F8</f>
        <v>10000</v>
      </c>
      <c r="J8" s="113">
        <f>F8*H8</f>
        <v>10800</v>
      </c>
      <c r="K8" s="113">
        <v>145000</v>
      </c>
      <c r="L8" s="113">
        <f t="shared" ref="L8:L27" si="3">E8*K8</f>
        <v>145000</v>
      </c>
      <c r="M8" s="90"/>
    </row>
    <row r="9" spans="1:13" x14ac:dyDescent="0.3">
      <c r="A9" s="6">
        <v>3</v>
      </c>
      <c r="B9" s="16" t="s">
        <v>3</v>
      </c>
      <c r="C9" s="15">
        <v>1</v>
      </c>
      <c r="D9" s="112">
        <v>1</v>
      </c>
      <c r="E9" s="112">
        <f t="shared" si="0"/>
        <v>1</v>
      </c>
      <c r="F9" s="113">
        <v>101275</v>
      </c>
      <c r="G9" s="113">
        <f t="shared" si="1"/>
        <v>101275</v>
      </c>
      <c r="H9" s="113">
        <v>0.08</v>
      </c>
      <c r="I9" s="149">
        <f t="shared" si="2"/>
        <v>12725</v>
      </c>
      <c r="J9" s="113">
        <f>F9*H9</f>
        <v>8102</v>
      </c>
      <c r="K9" s="113">
        <v>114000</v>
      </c>
      <c r="L9" s="113">
        <f t="shared" si="3"/>
        <v>114000</v>
      </c>
      <c r="M9" s="90"/>
    </row>
    <row r="10" spans="1:13" s="11" customFormat="1" x14ac:dyDescent="0.3">
      <c r="A10" s="20"/>
      <c r="B10" s="21" t="s">
        <v>9</v>
      </c>
      <c r="C10" s="121"/>
      <c r="D10" s="118"/>
      <c r="E10" s="118"/>
      <c r="F10" s="113"/>
      <c r="G10" s="113"/>
      <c r="H10" s="113"/>
      <c r="I10" s="149">
        <f t="shared" si="2"/>
        <v>0</v>
      </c>
      <c r="J10" s="113"/>
      <c r="K10" s="113">
        <f t="shared" ref="K10" si="4">F10*H10+F10</f>
        <v>0</v>
      </c>
      <c r="L10" s="113">
        <f t="shared" si="3"/>
        <v>0</v>
      </c>
      <c r="M10" s="90"/>
    </row>
    <row r="11" spans="1:13" ht="32.25" customHeight="1" x14ac:dyDescent="0.3">
      <c r="A11" s="6">
        <v>4</v>
      </c>
      <c r="B11" s="16" t="s">
        <v>10</v>
      </c>
      <c r="C11" s="15">
        <v>1</v>
      </c>
      <c r="D11" s="112">
        <v>1</v>
      </c>
      <c r="E11" s="112">
        <f>C11*D11</f>
        <v>1</v>
      </c>
      <c r="F11" s="113">
        <v>115000</v>
      </c>
      <c r="G11" s="113">
        <f t="shared" si="1"/>
        <v>115000</v>
      </c>
      <c r="H11" s="113">
        <v>0.08</v>
      </c>
      <c r="I11" s="149">
        <f t="shared" si="2"/>
        <v>9200</v>
      </c>
      <c r="J11" s="113">
        <f>F11*H11</f>
        <v>9200</v>
      </c>
      <c r="K11" s="113">
        <v>124200</v>
      </c>
      <c r="L11" s="113">
        <f t="shared" si="3"/>
        <v>124200</v>
      </c>
      <c r="M11" s="90"/>
    </row>
    <row r="12" spans="1:13" ht="0.75" customHeight="1" x14ac:dyDescent="0.3">
      <c r="A12" s="6">
        <v>5</v>
      </c>
      <c r="B12" s="14" t="s">
        <v>11</v>
      </c>
      <c r="C12" s="15"/>
      <c r="D12" s="112"/>
      <c r="E12" s="112"/>
      <c r="F12" s="113"/>
      <c r="G12" s="113"/>
      <c r="H12" s="113"/>
      <c r="I12" s="149">
        <f t="shared" si="2"/>
        <v>0</v>
      </c>
      <c r="J12" s="113"/>
      <c r="K12" s="113"/>
      <c r="L12" s="113">
        <f t="shared" si="3"/>
        <v>0</v>
      </c>
      <c r="M12" s="90"/>
    </row>
    <row r="13" spans="1:13" x14ac:dyDescent="0.3">
      <c r="A13" s="6">
        <v>5</v>
      </c>
      <c r="B13" s="14" t="s">
        <v>11</v>
      </c>
      <c r="C13" s="15">
        <v>10</v>
      </c>
      <c r="D13" s="112">
        <v>0.625</v>
      </c>
      <c r="E13" s="112">
        <f t="shared" ref="E13:E27" si="5">C13*D13</f>
        <v>6.25</v>
      </c>
      <c r="F13" s="113">
        <v>96275</v>
      </c>
      <c r="G13" s="113">
        <f t="shared" si="1"/>
        <v>601718.75</v>
      </c>
      <c r="H13" s="113">
        <v>0.08</v>
      </c>
      <c r="I13" s="149">
        <f t="shared" si="2"/>
        <v>23533</v>
      </c>
      <c r="J13" s="113">
        <f t="shared" ref="J13:J14" si="6">F13*H13</f>
        <v>7702</v>
      </c>
      <c r="K13" s="113">
        <v>119808</v>
      </c>
      <c r="L13" s="113">
        <f t="shared" si="3"/>
        <v>748800</v>
      </c>
      <c r="M13" s="90"/>
    </row>
    <row r="14" spans="1:13" x14ac:dyDescent="0.3">
      <c r="A14" s="6">
        <v>6</v>
      </c>
      <c r="B14" s="14" t="s">
        <v>29</v>
      </c>
      <c r="C14" s="15">
        <v>1</v>
      </c>
      <c r="D14" s="112">
        <v>0.75</v>
      </c>
      <c r="E14" s="112">
        <f t="shared" si="5"/>
        <v>0.75</v>
      </c>
      <c r="F14" s="113">
        <f>5000+88312</f>
        <v>93312</v>
      </c>
      <c r="G14" s="113">
        <f t="shared" si="1"/>
        <v>69984</v>
      </c>
      <c r="H14" s="113">
        <v>0.08</v>
      </c>
      <c r="I14" s="149">
        <f t="shared" si="2"/>
        <v>18688</v>
      </c>
      <c r="J14" s="113">
        <f t="shared" si="6"/>
        <v>7464.96</v>
      </c>
      <c r="K14" s="113">
        <v>112000</v>
      </c>
      <c r="L14" s="113">
        <f t="shared" si="3"/>
        <v>84000</v>
      </c>
      <c r="M14" s="90"/>
    </row>
    <row r="15" spans="1:13" x14ac:dyDescent="0.3">
      <c r="A15" s="6">
        <v>7</v>
      </c>
      <c r="B15" s="16" t="s">
        <v>13</v>
      </c>
      <c r="C15" s="15">
        <v>1</v>
      </c>
      <c r="D15" s="112">
        <v>1</v>
      </c>
      <c r="E15" s="112">
        <f t="shared" si="5"/>
        <v>1</v>
      </c>
      <c r="F15" s="113">
        <v>88312</v>
      </c>
      <c r="G15" s="113">
        <f t="shared" si="1"/>
        <v>88312</v>
      </c>
      <c r="H15" s="113">
        <v>8725</v>
      </c>
      <c r="I15" s="149">
        <f t="shared" si="2"/>
        <v>19688</v>
      </c>
      <c r="J15" s="113"/>
      <c r="K15" s="113">
        <v>108000</v>
      </c>
      <c r="L15" s="113">
        <f t="shared" si="3"/>
        <v>108000</v>
      </c>
      <c r="M15" s="90"/>
    </row>
    <row r="16" spans="1:13" x14ac:dyDescent="0.3">
      <c r="A16" s="6">
        <v>8</v>
      </c>
      <c r="B16" s="16" t="s">
        <v>14</v>
      </c>
      <c r="C16" s="15">
        <v>1</v>
      </c>
      <c r="D16" s="112">
        <v>1</v>
      </c>
      <c r="E16" s="112">
        <f t="shared" si="5"/>
        <v>1</v>
      </c>
      <c r="F16" s="113">
        <v>91275</v>
      </c>
      <c r="G16" s="113">
        <f t="shared" si="1"/>
        <v>91275</v>
      </c>
      <c r="H16" s="113">
        <v>8725</v>
      </c>
      <c r="I16" s="149">
        <f t="shared" si="2"/>
        <v>16725</v>
      </c>
      <c r="J16" s="113"/>
      <c r="K16" s="113">
        <v>108000</v>
      </c>
      <c r="L16" s="113">
        <f t="shared" si="3"/>
        <v>108000</v>
      </c>
      <c r="M16" s="90"/>
    </row>
    <row r="17" spans="1:21" ht="15.75" customHeight="1" x14ac:dyDescent="0.3">
      <c r="A17" s="6">
        <v>9</v>
      </c>
      <c r="B17" s="14" t="s">
        <v>15</v>
      </c>
      <c r="C17" s="15">
        <v>5</v>
      </c>
      <c r="D17" s="112">
        <v>1</v>
      </c>
      <c r="E17" s="112">
        <f t="shared" si="5"/>
        <v>5</v>
      </c>
      <c r="F17" s="113">
        <v>94275</v>
      </c>
      <c r="G17" s="113">
        <f t="shared" si="1"/>
        <v>471375</v>
      </c>
      <c r="H17" s="113">
        <v>0.08</v>
      </c>
      <c r="I17" s="149">
        <f t="shared" si="2"/>
        <v>17725</v>
      </c>
      <c r="J17" s="113">
        <f>F17*H17</f>
        <v>7542</v>
      </c>
      <c r="K17" s="113">
        <v>112000</v>
      </c>
      <c r="L17" s="113">
        <f t="shared" si="3"/>
        <v>560000</v>
      </c>
      <c r="M17" s="90"/>
      <c r="U17" s="90"/>
    </row>
    <row r="18" spans="1:21" ht="53.25" hidden="1" customHeight="1" x14ac:dyDescent="0.3">
      <c r="A18" s="6">
        <v>10</v>
      </c>
      <c r="B18" s="14" t="s">
        <v>15</v>
      </c>
      <c r="C18" s="15"/>
      <c r="D18" s="112"/>
      <c r="E18" s="112"/>
      <c r="F18" s="113"/>
      <c r="G18" s="113"/>
      <c r="H18" s="113"/>
      <c r="I18" s="149">
        <f t="shared" si="2"/>
        <v>0</v>
      </c>
      <c r="J18" s="113"/>
      <c r="K18" s="113"/>
      <c r="L18" s="113">
        <f t="shared" si="3"/>
        <v>0</v>
      </c>
      <c r="M18" s="90"/>
    </row>
    <row r="19" spans="1:21" x14ac:dyDescent="0.3">
      <c r="A19" s="6">
        <v>10</v>
      </c>
      <c r="B19" s="14" t="s">
        <v>16</v>
      </c>
      <c r="C19" s="15">
        <v>1</v>
      </c>
      <c r="D19" s="112">
        <v>1.25</v>
      </c>
      <c r="E19" s="112">
        <f t="shared" si="5"/>
        <v>1.25</v>
      </c>
      <c r="F19" s="113">
        <f>91275+5000</f>
        <v>96275</v>
      </c>
      <c r="G19" s="113">
        <f t="shared" si="1"/>
        <v>120343.75</v>
      </c>
      <c r="H19" s="113">
        <v>0.08</v>
      </c>
      <c r="I19" s="149">
        <f t="shared" si="2"/>
        <v>23533</v>
      </c>
      <c r="J19" s="113">
        <f t="shared" ref="J19:J20" si="7">F19*H19</f>
        <v>7702</v>
      </c>
      <c r="K19" s="113">
        <v>119808</v>
      </c>
      <c r="L19" s="113">
        <f t="shared" si="3"/>
        <v>149760</v>
      </c>
      <c r="M19" s="90"/>
    </row>
    <row r="20" spans="1:21" ht="18" customHeight="1" x14ac:dyDescent="0.3">
      <c r="A20" s="6">
        <v>11</v>
      </c>
      <c r="B20" s="14" t="s">
        <v>17</v>
      </c>
      <c r="C20" s="15">
        <v>1</v>
      </c>
      <c r="D20" s="112">
        <v>1</v>
      </c>
      <c r="E20" s="112">
        <f t="shared" si="5"/>
        <v>1</v>
      </c>
      <c r="F20" s="113">
        <f>88312+5000</f>
        <v>93312</v>
      </c>
      <c r="G20" s="113">
        <f t="shared" si="1"/>
        <v>93312</v>
      </c>
      <c r="H20" s="113">
        <v>0.08</v>
      </c>
      <c r="I20" s="149">
        <f t="shared" si="2"/>
        <v>26496</v>
      </c>
      <c r="J20" s="113">
        <f t="shared" si="7"/>
        <v>7464.96</v>
      </c>
      <c r="K20" s="113">
        <v>119808</v>
      </c>
      <c r="L20" s="113">
        <f t="shared" si="3"/>
        <v>119808</v>
      </c>
    </row>
    <row r="21" spans="1:21" x14ac:dyDescent="0.3">
      <c r="A21" s="6">
        <v>12</v>
      </c>
      <c r="B21" s="14" t="s">
        <v>18</v>
      </c>
      <c r="C21" s="15">
        <v>1</v>
      </c>
      <c r="D21" s="112">
        <v>1</v>
      </c>
      <c r="E21" s="112">
        <f t="shared" si="5"/>
        <v>1</v>
      </c>
      <c r="F21" s="113">
        <v>91275</v>
      </c>
      <c r="G21" s="113">
        <f t="shared" si="1"/>
        <v>91275</v>
      </c>
      <c r="H21" s="113">
        <v>8725</v>
      </c>
      <c r="I21" s="149">
        <f t="shared" si="2"/>
        <v>28533</v>
      </c>
      <c r="J21" s="113"/>
      <c r="K21" s="113">
        <v>119808</v>
      </c>
      <c r="L21" s="113">
        <f t="shared" si="3"/>
        <v>119808</v>
      </c>
    </row>
    <row r="22" spans="1:21" x14ac:dyDescent="0.3">
      <c r="A22" s="6">
        <v>13</v>
      </c>
      <c r="B22" s="16" t="s">
        <v>4</v>
      </c>
      <c r="C22" s="15">
        <v>1</v>
      </c>
      <c r="D22" s="112">
        <v>1</v>
      </c>
      <c r="E22" s="112">
        <f t="shared" si="5"/>
        <v>1</v>
      </c>
      <c r="F22" s="113">
        <v>108312</v>
      </c>
      <c r="G22" s="113">
        <f t="shared" si="1"/>
        <v>108312</v>
      </c>
      <c r="H22" s="113">
        <v>0.08</v>
      </c>
      <c r="I22" s="149">
        <f t="shared" si="2"/>
        <v>11688</v>
      </c>
      <c r="J22" s="113">
        <f>F22*H22</f>
        <v>8664.9600000000009</v>
      </c>
      <c r="K22" s="113">
        <v>120000</v>
      </c>
      <c r="L22" s="113">
        <f t="shared" si="3"/>
        <v>120000</v>
      </c>
    </row>
    <row r="23" spans="1:21" x14ac:dyDescent="0.3">
      <c r="A23" s="6">
        <v>14</v>
      </c>
      <c r="B23" s="16" t="s">
        <v>19</v>
      </c>
      <c r="C23" s="15">
        <v>1</v>
      </c>
      <c r="D23" s="112">
        <v>1</v>
      </c>
      <c r="E23" s="112">
        <f t="shared" si="5"/>
        <v>1</v>
      </c>
      <c r="F23" s="113">
        <v>91275</v>
      </c>
      <c r="G23" s="113">
        <f t="shared" si="1"/>
        <v>91275</v>
      </c>
      <c r="H23" s="113">
        <v>8725</v>
      </c>
      <c r="I23" s="149">
        <f t="shared" si="2"/>
        <v>17525</v>
      </c>
      <c r="J23" s="113"/>
      <c r="K23" s="113">
        <v>108800</v>
      </c>
      <c r="L23" s="113">
        <f t="shared" si="3"/>
        <v>108800</v>
      </c>
    </row>
    <row r="24" spans="1:21" x14ac:dyDescent="0.3">
      <c r="A24" s="6">
        <v>15</v>
      </c>
      <c r="B24" s="16" t="s">
        <v>30</v>
      </c>
      <c r="C24" s="15">
        <v>1</v>
      </c>
      <c r="D24" s="112">
        <v>1</v>
      </c>
      <c r="E24" s="112">
        <f t="shared" si="5"/>
        <v>1</v>
      </c>
      <c r="F24" s="113">
        <v>91275</v>
      </c>
      <c r="G24" s="113">
        <f t="shared" si="1"/>
        <v>91275</v>
      </c>
      <c r="H24" s="113">
        <v>8725</v>
      </c>
      <c r="I24" s="149">
        <f t="shared" si="2"/>
        <v>17525</v>
      </c>
      <c r="J24" s="113"/>
      <c r="K24" s="113">
        <v>108800</v>
      </c>
      <c r="L24" s="113">
        <f t="shared" si="3"/>
        <v>108800</v>
      </c>
    </row>
    <row r="25" spans="1:21" x14ac:dyDescent="0.3">
      <c r="A25" s="6">
        <v>16</v>
      </c>
      <c r="B25" s="14" t="s">
        <v>21</v>
      </c>
      <c r="C25" s="15">
        <v>1</v>
      </c>
      <c r="D25" s="112">
        <v>0.25</v>
      </c>
      <c r="E25" s="112">
        <f t="shared" si="5"/>
        <v>0.25</v>
      </c>
      <c r="F25" s="113">
        <v>88312</v>
      </c>
      <c r="G25" s="113">
        <f t="shared" si="1"/>
        <v>22078</v>
      </c>
      <c r="H25" s="113">
        <v>8725</v>
      </c>
      <c r="I25" s="149">
        <f t="shared" si="2"/>
        <v>20488</v>
      </c>
      <c r="J25" s="113"/>
      <c r="K25" s="113">
        <v>108800</v>
      </c>
      <c r="L25" s="113">
        <f t="shared" si="3"/>
        <v>27200</v>
      </c>
    </row>
    <row r="26" spans="1:21" x14ac:dyDescent="0.3">
      <c r="A26" s="6">
        <v>17</v>
      </c>
      <c r="B26" s="14" t="s">
        <v>22</v>
      </c>
      <c r="C26" s="15">
        <v>1</v>
      </c>
      <c r="D26" s="112">
        <v>1</v>
      </c>
      <c r="E26" s="112">
        <f t="shared" si="5"/>
        <v>1</v>
      </c>
      <c r="F26" s="113">
        <v>88312</v>
      </c>
      <c r="G26" s="113">
        <f t="shared" si="1"/>
        <v>88312</v>
      </c>
      <c r="H26" s="113">
        <v>8725</v>
      </c>
      <c r="I26" s="149">
        <f t="shared" si="2"/>
        <v>20488</v>
      </c>
      <c r="J26" s="113"/>
      <c r="K26" s="113">
        <v>108800</v>
      </c>
      <c r="L26" s="113">
        <f t="shared" si="3"/>
        <v>108800</v>
      </c>
    </row>
    <row r="27" spans="1:21" x14ac:dyDescent="0.3">
      <c r="A27" s="6">
        <v>18</v>
      </c>
      <c r="B27" s="14" t="s">
        <v>6</v>
      </c>
      <c r="C27" s="15">
        <v>1</v>
      </c>
      <c r="D27" s="112">
        <v>1</v>
      </c>
      <c r="E27" s="112">
        <f t="shared" si="5"/>
        <v>1</v>
      </c>
      <c r="F27" s="113">
        <v>88312</v>
      </c>
      <c r="G27" s="113">
        <f t="shared" si="1"/>
        <v>88312</v>
      </c>
      <c r="H27" s="113">
        <v>8725</v>
      </c>
      <c r="I27" s="149">
        <f t="shared" si="2"/>
        <v>20488</v>
      </c>
      <c r="J27" s="113"/>
      <c r="K27" s="113">
        <v>108800</v>
      </c>
      <c r="L27" s="113">
        <f t="shared" si="3"/>
        <v>108800</v>
      </c>
    </row>
    <row r="28" spans="1:21" s="12" customFormat="1" x14ac:dyDescent="0.3">
      <c r="A28" s="228" t="s">
        <v>31</v>
      </c>
      <c r="B28" s="229"/>
      <c r="C28" s="135">
        <f>SUM(C7:C27)</f>
        <v>31</v>
      </c>
      <c r="D28" s="135"/>
      <c r="E28" s="135">
        <f t="shared" ref="E28" si="8">SUM(E7:E27)</f>
        <v>26.5</v>
      </c>
      <c r="F28" s="113"/>
      <c r="G28" s="116">
        <f>SUM(G7:G27)</f>
        <v>2678434.5</v>
      </c>
      <c r="H28" s="113"/>
      <c r="I28" s="149">
        <f t="shared" si="2"/>
        <v>0</v>
      </c>
      <c r="J28" s="113"/>
      <c r="K28" s="113"/>
      <c r="L28" s="116">
        <f>+L7+L8+L9+L11+L13+L14+L15+L16+L17+L19+L20+L21+L22+L23+L24+L25+L26+L27</f>
        <v>3190576</v>
      </c>
    </row>
    <row r="29" spans="1:21" s="11" customFormat="1" ht="27" customHeight="1" x14ac:dyDescent="0.3">
      <c r="A29" s="20"/>
      <c r="B29" s="23" t="s">
        <v>32</v>
      </c>
      <c r="C29" s="121"/>
      <c r="D29" s="118"/>
      <c r="E29" s="118"/>
      <c r="F29" s="113"/>
      <c r="G29" s="113"/>
      <c r="H29" s="113"/>
      <c r="I29" s="149">
        <f t="shared" si="2"/>
        <v>0</v>
      </c>
      <c r="J29" s="113"/>
      <c r="K29" s="113"/>
      <c r="L29" s="151"/>
      <c r="U29" s="202"/>
    </row>
    <row r="30" spans="1:21" ht="30" customHeight="1" x14ac:dyDescent="0.3">
      <c r="A30" s="6">
        <v>19</v>
      </c>
      <c r="B30" s="16" t="s">
        <v>10</v>
      </c>
      <c r="C30" s="15">
        <v>1</v>
      </c>
      <c r="D30" s="112">
        <v>0.5</v>
      </c>
      <c r="E30" s="112">
        <f>C30*D30</f>
        <v>0.5</v>
      </c>
      <c r="F30" s="113">
        <v>115000</v>
      </c>
      <c r="G30" s="113">
        <f>F30*D30*C30</f>
        <v>57500</v>
      </c>
      <c r="H30" s="113">
        <v>0.08</v>
      </c>
      <c r="I30" s="149">
        <f t="shared" si="2"/>
        <v>9200</v>
      </c>
      <c r="J30" s="113">
        <f>F30*H30</f>
        <v>9200</v>
      </c>
      <c r="K30" s="113">
        <v>124200</v>
      </c>
      <c r="L30" s="113">
        <f>E30*K30</f>
        <v>62100</v>
      </c>
      <c r="N30" s="90"/>
      <c r="O30" s="90"/>
    </row>
    <row r="31" spans="1:21" x14ac:dyDescent="0.3">
      <c r="A31" s="6">
        <v>20</v>
      </c>
      <c r="B31" s="14" t="s">
        <v>11</v>
      </c>
      <c r="C31" s="15">
        <v>2</v>
      </c>
      <c r="D31" s="112">
        <v>0.56000000000000005</v>
      </c>
      <c r="E31" s="112">
        <f t="shared" ref="E31:E36" si="9">C31*D31</f>
        <v>1.1200000000000001</v>
      </c>
      <c r="F31" s="113">
        <v>96275</v>
      </c>
      <c r="G31" s="113">
        <f t="shared" ref="G31:G51" si="10">F31*D31*C31</f>
        <v>107828.00000000001</v>
      </c>
      <c r="H31" s="113">
        <v>0.08</v>
      </c>
      <c r="I31" s="149">
        <f t="shared" si="2"/>
        <v>23533</v>
      </c>
      <c r="J31" s="113">
        <f>F31*H31</f>
        <v>7702</v>
      </c>
      <c r="K31" s="113">
        <v>119808</v>
      </c>
      <c r="L31" s="113">
        <f t="shared" ref="L31:L36" si="11">E31*K31</f>
        <v>134184.96000000002</v>
      </c>
    </row>
    <row r="32" spans="1:21" x14ac:dyDescent="0.3">
      <c r="A32" s="6">
        <v>21</v>
      </c>
      <c r="B32" s="16" t="s">
        <v>13</v>
      </c>
      <c r="C32" s="15">
        <v>1</v>
      </c>
      <c r="D32" s="112">
        <v>0.75</v>
      </c>
      <c r="E32" s="112">
        <f t="shared" si="9"/>
        <v>0.75</v>
      </c>
      <c r="F32" s="113">
        <v>91275</v>
      </c>
      <c r="G32" s="113">
        <f t="shared" si="10"/>
        <v>68456.25</v>
      </c>
      <c r="H32" s="113">
        <v>8725</v>
      </c>
      <c r="I32" s="149">
        <f t="shared" si="2"/>
        <v>16725</v>
      </c>
      <c r="J32" s="113"/>
      <c r="K32" s="113">
        <v>108000</v>
      </c>
      <c r="L32" s="113">
        <f t="shared" si="11"/>
        <v>81000</v>
      </c>
    </row>
    <row r="33" spans="1:12" x14ac:dyDescent="0.3">
      <c r="A33" s="6">
        <v>22</v>
      </c>
      <c r="B33" s="14" t="s">
        <v>15</v>
      </c>
      <c r="C33" s="15">
        <v>1</v>
      </c>
      <c r="D33" s="112">
        <v>1</v>
      </c>
      <c r="E33" s="112">
        <f t="shared" si="9"/>
        <v>1</v>
      </c>
      <c r="F33" s="113">
        <v>94275</v>
      </c>
      <c r="G33" s="113">
        <f t="shared" si="10"/>
        <v>94275</v>
      </c>
      <c r="H33" s="113">
        <v>0.08</v>
      </c>
      <c r="I33" s="149">
        <f t="shared" si="2"/>
        <v>17725</v>
      </c>
      <c r="J33" s="113">
        <f>F33*H33</f>
        <v>7542</v>
      </c>
      <c r="K33" s="113">
        <v>112000</v>
      </c>
      <c r="L33" s="113">
        <f t="shared" si="11"/>
        <v>112000</v>
      </c>
    </row>
    <row r="34" spans="1:12" x14ac:dyDescent="0.3">
      <c r="A34" s="6">
        <v>23</v>
      </c>
      <c r="B34" s="16" t="s">
        <v>19</v>
      </c>
      <c r="C34" s="15">
        <v>1</v>
      </c>
      <c r="D34" s="112">
        <v>0.5</v>
      </c>
      <c r="E34" s="112">
        <f t="shared" si="9"/>
        <v>0.5</v>
      </c>
      <c r="F34" s="113">
        <v>91275</v>
      </c>
      <c r="G34" s="113">
        <f t="shared" si="10"/>
        <v>45637.5</v>
      </c>
      <c r="H34" s="113">
        <v>8725</v>
      </c>
      <c r="I34" s="149">
        <f t="shared" si="2"/>
        <v>16725</v>
      </c>
      <c r="J34" s="113"/>
      <c r="K34" s="113">
        <v>108000</v>
      </c>
      <c r="L34" s="113">
        <f t="shared" si="11"/>
        <v>54000</v>
      </c>
    </row>
    <row r="35" spans="1:12" x14ac:dyDescent="0.3">
      <c r="A35" s="6">
        <v>24</v>
      </c>
      <c r="B35" s="16" t="s">
        <v>5</v>
      </c>
      <c r="C35" s="15">
        <v>1</v>
      </c>
      <c r="D35" s="112">
        <v>0.5</v>
      </c>
      <c r="E35" s="112">
        <f t="shared" si="9"/>
        <v>0.5</v>
      </c>
      <c r="F35" s="113">
        <v>91275</v>
      </c>
      <c r="G35" s="113">
        <f t="shared" si="10"/>
        <v>45637.5</v>
      </c>
      <c r="H35" s="113">
        <v>8725</v>
      </c>
      <c r="I35" s="149">
        <f t="shared" si="2"/>
        <v>16725</v>
      </c>
      <c r="J35" s="113"/>
      <c r="K35" s="113">
        <v>108000</v>
      </c>
      <c r="L35" s="113">
        <f t="shared" si="11"/>
        <v>54000</v>
      </c>
    </row>
    <row r="36" spans="1:12" x14ac:dyDescent="0.3">
      <c r="A36" s="6">
        <v>25</v>
      </c>
      <c r="B36" s="14" t="s">
        <v>18</v>
      </c>
      <c r="C36" s="15">
        <v>1</v>
      </c>
      <c r="D36" s="112">
        <v>0.5</v>
      </c>
      <c r="E36" s="112">
        <f t="shared" si="9"/>
        <v>0.5</v>
      </c>
      <c r="F36" s="113">
        <v>91275</v>
      </c>
      <c r="G36" s="113">
        <f t="shared" si="10"/>
        <v>45637.5</v>
      </c>
      <c r="H36" s="113">
        <v>8725</v>
      </c>
      <c r="I36" s="149">
        <f t="shared" si="2"/>
        <v>16725</v>
      </c>
      <c r="J36" s="113"/>
      <c r="K36" s="113">
        <v>108000</v>
      </c>
      <c r="L36" s="113">
        <f t="shared" si="11"/>
        <v>54000</v>
      </c>
    </row>
    <row r="37" spans="1:12" s="12" customFormat="1" x14ac:dyDescent="0.3">
      <c r="A37" s="228" t="s">
        <v>33</v>
      </c>
      <c r="B37" s="229"/>
      <c r="C37" s="135">
        <f>SUM(C30:C36)</f>
        <v>8</v>
      </c>
      <c r="D37" s="22"/>
      <c r="E37" s="22">
        <f>SUM(E30:E36)</f>
        <v>4.87</v>
      </c>
      <c r="F37" s="113"/>
      <c r="G37" s="116">
        <f>SUM(G30:G36)</f>
        <v>464971.75</v>
      </c>
      <c r="H37" s="113"/>
      <c r="I37" s="149">
        <f t="shared" si="2"/>
        <v>0</v>
      </c>
      <c r="J37" s="113"/>
      <c r="K37" s="113"/>
      <c r="L37" s="116">
        <f>SUM(L30:L36)</f>
        <v>551284.96</v>
      </c>
    </row>
    <row r="38" spans="1:12" s="11" customFormat="1" ht="24" customHeight="1" x14ac:dyDescent="0.3">
      <c r="A38" s="20"/>
      <c r="B38" s="23" t="s">
        <v>34</v>
      </c>
      <c r="C38" s="121"/>
      <c r="D38" s="118"/>
      <c r="E38" s="118"/>
      <c r="F38" s="113"/>
      <c r="G38" s="113"/>
      <c r="H38" s="113"/>
      <c r="I38" s="149">
        <f t="shared" si="2"/>
        <v>0</v>
      </c>
      <c r="J38" s="113"/>
      <c r="K38" s="113"/>
      <c r="L38" s="151"/>
    </row>
    <row r="39" spans="1:12" ht="26.25" customHeight="1" x14ac:dyDescent="0.3">
      <c r="A39" s="6">
        <v>26</v>
      </c>
      <c r="B39" s="16" t="s">
        <v>10</v>
      </c>
      <c r="C39" s="15">
        <v>1</v>
      </c>
      <c r="D39" s="112">
        <v>0.5</v>
      </c>
      <c r="E39" s="112">
        <f>C39*D39</f>
        <v>0.5</v>
      </c>
      <c r="F39" s="113">
        <v>115000</v>
      </c>
      <c r="G39" s="113">
        <f t="shared" si="10"/>
        <v>57500</v>
      </c>
      <c r="H39" s="113">
        <v>0.08</v>
      </c>
      <c r="I39" s="149">
        <f t="shared" si="2"/>
        <v>9200</v>
      </c>
      <c r="J39" s="113">
        <f>F39*H39</f>
        <v>9200</v>
      </c>
      <c r="K39" s="113">
        <v>124200</v>
      </c>
      <c r="L39" s="113">
        <f>E39*K39</f>
        <v>62100</v>
      </c>
    </row>
    <row r="40" spans="1:12" x14ac:dyDescent="0.3">
      <c r="A40" s="6">
        <v>27</v>
      </c>
      <c r="B40" s="14" t="s">
        <v>11</v>
      </c>
      <c r="C40" s="15">
        <v>2</v>
      </c>
      <c r="D40" s="112">
        <v>0.56000000000000005</v>
      </c>
      <c r="E40" s="112">
        <f t="shared" ref="E40:E44" si="12">C40*D40</f>
        <v>1.1200000000000001</v>
      </c>
      <c r="F40" s="113">
        <v>96275</v>
      </c>
      <c r="G40" s="113">
        <f t="shared" si="10"/>
        <v>107828.00000000001</v>
      </c>
      <c r="H40" s="113">
        <v>0.08</v>
      </c>
      <c r="I40" s="149">
        <f t="shared" si="2"/>
        <v>23533</v>
      </c>
      <c r="J40" s="113">
        <f>F40*H40</f>
        <v>7702</v>
      </c>
      <c r="K40" s="113">
        <v>119808</v>
      </c>
      <c r="L40" s="113">
        <f t="shared" ref="L40:L44" si="13">E40*K40</f>
        <v>134184.96000000002</v>
      </c>
    </row>
    <row r="41" spans="1:12" x14ac:dyDescent="0.3">
      <c r="A41" s="6">
        <v>28</v>
      </c>
      <c r="B41" s="16" t="s">
        <v>13</v>
      </c>
      <c r="C41" s="15">
        <v>1</v>
      </c>
      <c r="D41" s="112">
        <v>0.5</v>
      </c>
      <c r="E41" s="112">
        <f t="shared" si="12"/>
        <v>0.5</v>
      </c>
      <c r="F41" s="113">
        <v>88312</v>
      </c>
      <c r="G41" s="113">
        <f t="shared" si="10"/>
        <v>44156</v>
      </c>
      <c r="H41" s="113">
        <v>8725</v>
      </c>
      <c r="I41" s="149">
        <f t="shared" si="2"/>
        <v>19688</v>
      </c>
      <c r="J41" s="113"/>
      <c r="K41" s="113">
        <v>108000</v>
      </c>
      <c r="L41" s="113">
        <f t="shared" si="13"/>
        <v>54000</v>
      </c>
    </row>
    <row r="42" spans="1:12" x14ac:dyDescent="0.3">
      <c r="A42" s="6">
        <v>29</v>
      </c>
      <c r="B42" s="14" t="s">
        <v>15</v>
      </c>
      <c r="C42" s="15">
        <v>1</v>
      </c>
      <c r="D42" s="112">
        <v>1</v>
      </c>
      <c r="E42" s="112">
        <f t="shared" si="12"/>
        <v>1</v>
      </c>
      <c r="F42" s="113">
        <v>94275</v>
      </c>
      <c r="G42" s="113">
        <f t="shared" si="10"/>
        <v>94275</v>
      </c>
      <c r="H42" s="113">
        <v>0.08</v>
      </c>
      <c r="I42" s="149">
        <f t="shared" si="2"/>
        <v>17725</v>
      </c>
      <c r="J42" s="113">
        <f>F42*H42</f>
        <v>7542</v>
      </c>
      <c r="K42" s="113">
        <v>112000</v>
      </c>
      <c r="L42" s="113">
        <f t="shared" si="13"/>
        <v>112000</v>
      </c>
    </row>
    <row r="43" spans="1:12" x14ac:dyDescent="0.3">
      <c r="A43" s="6">
        <v>30</v>
      </c>
      <c r="B43" s="16" t="s">
        <v>19</v>
      </c>
      <c r="C43" s="15">
        <v>1</v>
      </c>
      <c r="D43" s="112">
        <v>0.5</v>
      </c>
      <c r="E43" s="112">
        <f t="shared" si="12"/>
        <v>0.5</v>
      </c>
      <c r="F43" s="113">
        <v>91275</v>
      </c>
      <c r="G43" s="113">
        <f t="shared" si="10"/>
        <v>45637.5</v>
      </c>
      <c r="H43" s="113">
        <v>8725</v>
      </c>
      <c r="I43" s="149">
        <f t="shared" si="2"/>
        <v>16725</v>
      </c>
      <c r="J43" s="113"/>
      <c r="K43" s="113">
        <v>108000</v>
      </c>
      <c r="L43" s="113">
        <f t="shared" si="13"/>
        <v>54000</v>
      </c>
    </row>
    <row r="44" spans="1:12" x14ac:dyDescent="0.3">
      <c r="A44" s="6">
        <v>31</v>
      </c>
      <c r="B44" s="14" t="s">
        <v>5</v>
      </c>
      <c r="C44" s="15">
        <v>1</v>
      </c>
      <c r="D44" s="112">
        <v>0.5</v>
      </c>
      <c r="E44" s="112">
        <f t="shared" si="12"/>
        <v>0.5</v>
      </c>
      <c r="F44" s="113">
        <v>91275</v>
      </c>
      <c r="G44" s="113">
        <f t="shared" si="10"/>
        <v>45637.5</v>
      </c>
      <c r="H44" s="113">
        <v>8725</v>
      </c>
      <c r="I44" s="149">
        <f t="shared" si="2"/>
        <v>16725</v>
      </c>
      <c r="J44" s="113"/>
      <c r="K44" s="113">
        <v>108000</v>
      </c>
      <c r="L44" s="113">
        <f t="shared" si="13"/>
        <v>54000</v>
      </c>
    </row>
    <row r="45" spans="1:12" s="12" customFormat="1" ht="18.75" customHeight="1" x14ac:dyDescent="0.3">
      <c r="A45" s="228" t="s">
        <v>91</v>
      </c>
      <c r="B45" s="229"/>
      <c r="C45" s="135">
        <f>SUM(C39:C44)</f>
        <v>7</v>
      </c>
      <c r="D45" s="22"/>
      <c r="E45" s="22">
        <f>SUM(E39:E44)</f>
        <v>4.12</v>
      </c>
      <c r="F45" s="113"/>
      <c r="G45" s="116">
        <f>SUM(G39:G44)</f>
        <v>395034</v>
      </c>
      <c r="H45" s="113"/>
      <c r="I45" s="149">
        <f t="shared" si="2"/>
        <v>0</v>
      </c>
      <c r="J45" s="113"/>
      <c r="K45" s="113"/>
      <c r="L45" s="116">
        <f>SUM(L39:L44)</f>
        <v>470284.96</v>
      </c>
    </row>
    <row r="46" spans="1:12" s="11" customFormat="1" ht="27.75" customHeight="1" x14ac:dyDescent="0.3">
      <c r="A46" s="20"/>
      <c r="B46" s="23" t="s">
        <v>35</v>
      </c>
      <c r="C46" s="121"/>
      <c r="D46" s="118"/>
      <c r="E46" s="118"/>
      <c r="F46" s="113"/>
      <c r="G46" s="113"/>
      <c r="H46" s="113"/>
      <c r="I46" s="149">
        <f t="shared" si="2"/>
        <v>0</v>
      </c>
      <c r="J46" s="113"/>
      <c r="K46" s="113"/>
      <c r="L46" s="151"/>
    </row>
    <row r="47" spans="1:12" ht="26.25" customHeight="1" x14ac:dyDescent="0.3">
      <c r="A47" s="6">
        <v>32</v>
      </c>
      <c r="B47" s="16" t="s">
        <v>10</v>
      </c>
      <c r="C47" s="15">
        <v>1</v>
      </c>
      <c r="D47" s="112">
        <v>0.5</v>
      </c>
      <c r="E47" s="112">
        <f>C47*D47</f>
        <v>0.5</v>
      </c>
      <c r="F47" s="113">
        <v>115000</v>
      </c>
      <c r="G47" s="113">
        <f t="shared" si="10"/>
        <v>57500</v>
      </c>
      <c r="H47" s="113">
        <v>0.08</v>
      </c>
      <c r="I47" s="149">
        <f t="shared" si="2"/>
        <v>9200</v>
      </c>
      <c r="J47" s="113">
        <f>F47*H47</f>
        <v>9200</v>
      </c>
      <c r="K47" s="113">
        <v>124200</v>
      </c>
      <c r="L47" s="113">
        <f>E47*K47</f>
        <v>62100</v>
      </c>
    </row>
    <row r="48" spans="1:12" ht="18.75" customHeight="1" x14ac:dyDescent="0.3">
      <c r="A48" s="6">
        <v>33</v>
      </c>
      <c r="B48" s="14" t="s">
        <v>11</v>
      </c>
      <c r="C48" s="15">
        <v>2</v>
      </c>
      <c r="D48" s="112">
        <v>0.56000000000000005</v>
      </c>
      <c r="E48" s="112">
        <f t="shared" ref="E48:E51" si="14">C48*D48</f>
        <v>1.1200000000000001</v>
      </c>
      <c r="F48" s="113">
        <v>96275</v>
      </c>
      <c r="G48" s="113">
        <f t="shared" si="10"/>
        <v>107828.00000000001</v>
      </c>
      <c r="H48" s="113">
        <v>0.08</v>
      </c>
      <c r="I48" s="149">
        <f t="shared" si="2"/>
        <v>23525</v>
      </c>
      <c r="J48" s="113">
        <f>F48*H48</f>
        <v>7702</v>
      </c>
      <c r="K48" s="113">
        <v>119800</v>
      </c>
      <c r="L48" s="113">
        <f t="shared" ref="L48:L51" si="15">E48*K48</f>
        <v>134176</v>
      </c>
    </row>
    <row r="49" spans="1:21" ht="18" customHeight="1" x14ac:dyDescent="0.3">
      <c r="A49" s="6">
        <v>34</v>
      </c>
      <c r="B49" s="16" t="s">
        <v>13</v>
      </c>
      <c r="C49" s="15">
        <v>1</v>
      </c>
      <c r="D49" s="112">
        <v>0.5</v>
      </c>
      <c r="E49" s="112">
        <f t="shared" si="14"/>
        <v>0.5</v>
      </c>
      <c r="F49" s="113">
        <v>91275</v>
      </c>
      <c r="G49" s="113">
        <f t="shared" si="10"/>
        <v>45637.5</v>
      </c>
      <c r="H49" s="113">
        <v>8725</v>
      </c>
      <c r="I49" s="149">
        <f t="shared" si="2"/>
        <v>16725</v>
      </c>
      <c r="J49" s="113"/>
      <c r="K49" s="113">
        <v>108000</v>
      </c>
      <c r="L49" s="113">
        <f t="shared" si="15"/>
        <v>54000</v>
      </c>
    </row>
    <row r="50" spans="1:21" ht="18.75" customHeight="1" x14ac:dyDescent="0.3">
      <c r="A50" s="6">
        <v>35</v>
      </c>
      <c r="B50" s="14" t="s">
        <v>15</v>
      </c>
      <c r="C50" s="15">
        <v>1</v>
      </c>
      <c r="D50" s="112">
        <v>1</v>
      </c>
      <c r="E50" s="112">
        <f t="shared" si="14"/>
        <v>1</v>
      </c>
      <c r="F50" s="113">
        <v>94275</v>
      </c>
      <c r="G50" s="113">
        <f t="shared" si="10"/>
        <v>94275</v>
      </c>
      <c r="H50" s="113">
        <v>0.08</v>
      </c>
      <c r="I50" s="149">
        <f t="shared" si="2"/>
        <v>17725</v>
      </c>
      <c r="J50" s="113">
        <f>F50*H50</f>
        <v>7542</v>
      </c>
      <c r="K50" s="113">
        <v>112000</v>
      </c>
      <c r="L50" s="113">
        <f t="shared" si="15"/>
        <v>112000</v>
      </c>
    </row>
    <row r="51" spans="1:21" ht="19.5" customHeight="1" x14ac:dyDescent="0.3">
      <c r="A51" s="6">
        <v>36</v>
      </c>
      <c r="B51" s="16" t="s">
        <v>19</v>
      </c>
      <c r="C51" s="15">
        <v>1</v>
      </c>
      <c r="D51" s="112">
        <v>0.5</v>
      </c>
      <c r="E51" s="112">
        <f t="shared" si="14"/>
        <v>0.5</v>
      </c>
      <c r="F51" s="113">
        <v>91275</v>
      </c>
      <c r="G51" s="113">
        <f t="shared" si="10"/>
        <v>45637.5</v>
      </c>
      <c r="H51" s="113">
        <v>8725</v>
      </c>
      <c r="I51" s="149">
        <f t="shared" si="2"/>
        <v>16725</v>
      </c>
      <c r="J51" s="113"/>
      <c r="K51" s="113">
        <v>108000</v>
      </c>
      <c r="L51" s="113">
        <f t="shared" si="15"/>
        <v>54000</v>
      </c>
    </row>
    <row r="52" spans="1:21" s="12" customFormat="1" ht="15.75" customHeight="1" x14ac:dyDescent="0.3">
      <c r="A52" s="228" t="s">
        <v>90</v>
      </c>
      <c r="B52" s="229"/>
      <c r="C52" s="135">
        <f>SUM(C47:C51)</f>
        <v>6</v>
      </c>
      <c r="D52" s="22"/>
      <c r="E52" s="22">
        <f>SUM(E47:E51)</f>
        <v>3.62</v>
      </c>
      <c r="F52" s="113"/>
      <c r="G52" s="116">
        <f>SUM(G47:G51)</f>
        <v>350878</v>
      </c>
      <c r="H52" s="113"/>
      <c r="I52" s="149">
        <f t="shared" si="2"/>
        <v>0</v>
      </c>
      <c r="J52" s="113"/>
      <c r="K52" s="113"/>
      <c r="L52" s="116">
        <f>SUM(L47:L51)</f>
        <v>416276</v>
      </c>
    </row>
    <row r="53" spans="1:21" s="11" customFormat="1" ht="27.75" customHeight="1" x14ac:dyDescent="0.3">
      <c r="A53" s="118"/>
      <c r="B53" s="120" t="s">
        <v>110</v>
      </c>
      <c r="C53" s="121"/>
      <c r="D53" s="118"/>
      <c r="E53" s="118"/>
      <c r="F53" s="113"/>
      <c r="G53" s="113"/>
      <c r="H53" s="113"/>
      <c r="I53" s="149">
        <f t="shared" si="2"/>
        <v>0</v>
      </c>
      <c r="J53" s="113"/>
      <c r="K53" s="113"/>
      <c r="L53" s="151"/>
    </row>
    <row r="54" spans="1:21" s="11" customFormat="1" ht="30" customHeight="1" x14ac:dyDescent="0.3">
      <c r="A54" s="112">
        <v>37</v>
      </c>
      <c r="B54" s="115" t="s">
        <v>10</v>
      </c>
      <c r="C54" s="122">
        <v>1</v>
      </c>
      <c r="D54" s="123">
        <v>0.5</v>
      </c>
      <c r="E54" s="123">
        <f>C54*D54</f>
        <v>0.5</v>
      </c>
      <c r="F54" s="124">
        <v>115000</v>
      </c>
      <c r="G54" s="124">
        <v>57500</v>
      </c>
      <c r="H54" s="113"/>
      <c r="I54" s="149"/>
      <c r="J54" s="113"/>
      <c r="K54" s="124">
        <v>124200</v>
      </c>
      <c r="L54" s="113">
        <f>E54*K54</f>
        <v>62100</v>
      </c>
    </row>
    <row r="55" spans="1:21" s="11" customFormat="1" ht="21.75" customHeight="1" x14ac:dyDescent="0.3">
      <c r="A55" s="112">
        <v>38</v>
      </c>
      <c r="B55" s="114" t="s">
        <v>11</v>
      </c>
      <c r="C55" s="122">
        <v>2</v>
      </c>
      <c r="D55" s="123">
        <v>0.56000000000000005</v>
      </c>
      <c r="E55" s="123">
        <f t="shared" ref="E55:E58" si="16">C55*D55</f>
        <v>1.1200000000000001</v>
      </c>
      <c r="F55" s="124">
        <v>96275</v>
      </c>
      <c r="G55" s="124">
        <v>107828.00000000001</v>
      </c>
      <c r="H55" s="113"/>
      <c r="I55" s="149"/>
      <c r="J55" s="113"/>
      <c r="K55" s="124">
        <v>119808</v>
      </c>
      <c r="L55" s="113">
        <f t="shared" ref="L55:L58" si="17">E55*K55</f>
        <v>134184.96000000002</v>
      </c>
    </row>
    <row r="56" spans="1:21" s="11" customFormat="1" ht="21" customHeight="1" x14ac:dyDescent="0.3">
      <c r="A56" s="112">
        <v>39</v>
      </c>
      <c r="B56" s="115" t="s">
        <v>13</v>
      </c>
      <c r="C56" s="122">
        <v>1</v>
      </c>
      <c r="D56" s="123">
        <v>0.75</v>
      </c>
      <c r="E56" s="123">
        <f t="shared" si="16"/>
        <v>0.75</v>
      </c>
      <c r="F56" s="124">
        <v>91275</v>
      </c>
      <c r="G56" s="124">
        <v>68456.25</v>
      </c>
      <c r="H56" s="113"/>
      <c r="I56" s="149"/>
      <c r="J56" s="113"/>
      <c r="K56" s="124">
        <v>108000</v>
      </c>
      <c r="L56" s="113">
        <f t="shared" si="17"/>
        <v>81000</v>
      </c>
    </row>
    <row r="57" spans="1:21" s="11" customFormat="1" ht="21" customHeight="1" x14ac:dyDescent="0.3">
      <c r="A57" s="112">
        <v>40</v>
      </c>
      <c r="B57" s="114" t="s">
        <v>15</v>
      </c>
      <c r="C57" s="122">
        <v>1</v>
      </c>
      <c r="D57" s="123">
        <v>1</v>
      </c>
      <c r="E57" s="123">
        <f t="shared" si="16"/>
        <v>1</v>
      </c>
      <c r="F57" s="124">
        <v>94275</v>
      </c>
      <c r="G57" s="124">
        <v>94275</v>
      </c>
      <c r="H57" s="113"/>
      <c r="I57" s="149"/>
      <c r="J57" s="113"/>
      <c r="K57" s="124">
        <v>112000</v>
      </c>
      <c r="L57" s="113">
        <f t="shared" si="17"/>
        <v>112000</v>
      </c>
    </row>
    <row r="58" spans="1:21" s="11" customFormat="1" ht="20.25" customHeight="1" x14ac:dyDescent="0.3">
      <c r="A58" s="112">
        <v>41</v>
      </c>
      <c r="B58" s="115" t="s">
        <v>19</v>
      </c>
      <c r="C58" s="122">
        <v>1</v>
      </c>
      <c r="D58" s="123">
        <v>0.5</v>
      </c>
      <c r="E58" s="123">
        <f t="shared" si="16"/>
        <v>0.5</v>
      </c>
      <c r="F58" s="124">
        <v>91275</v>
      </c>
      <c r="G58" s="124">
        <v>45637.5</v>
      </c>
      <c r="H58" s="113"/>
      <c r="I58" s="149"/>
      <c r="J58" s="113"/>
      <c r="K58" s="124">
        <v>108000</v>
      </c>
      <c r="L58" s="113">
        <f t="shared" si="17"/>
        <v>54000</v>
      </c>
    </row>
    <row r="59" spans="1:21" s="11" customFormat="1" ht="27.75" customHeight="1" x14ac:dyDescent="0.3">
      <c r="A59" s="228" t="s">
        <v>111</v>
      </c>
      <c r="B59" s="229"/>
      <c r="C59" s="125">
        <v>6</v>
      </c>
      <c r="D59" s="126"/>
      <c r="E59" s="126">
        <f>SUM(E54:E58)</f>
        <v>3.87</v>
      </c>
      <c r="F59" s="124"/>
      <c r="G59" s="127">
        <v>373696.75</v>
      </c>
      <c r="H59" s="113"/>
      <c r="I59" s="149"/>
      <c r="J59" s="113"/>
      <c r="K59" s="113"/>
      <c r="L59" s="116">
        <f>SUM(L54:L58)</f>
        <v>443284.96</v>
      </c>
      <c r="U59" s="202"/>
    </row>
    <row r="60" spans="1:21" s="11" customFormat="1" ht="27.75" customHeight="1" x14ac:dyDescent="0.3">
      <c r="A60" s="118"/>
      <c r="B60" s="120" t="s">
        <v>112</v>
      </c>
      <c r="C60" s="128"/>
      <c r="D60" s="129"/>
      <c r="E60" s="129"/>
      <c r="F60" s="124"/>
      <c r="G60" s="124"/>
      <c r="H60" s="113"/>
      <c r="I60" s="149"/>
      <c r="J60" s="113"/>
      <c r="K60" s="113"/>
      <c r="L60" s="151"/>
    </row>
    <row r="61" spans="1:21" s="11" customFormat="1" ht="32.25" customHeight="1" x14ac:dyDescent="0.3">
      <c r="A61" s="112">
        <v>42</v>
      </c>
      <c r="B61" s="115" t="s">
        <v>10</v>
      </c>
      <c r="C61" s="122">
        <v>1</v>
      </c>
      <c r="D61" s="123">
        <v>0.5</v>
      </c>
      <c r="E61" s="123">
        <f>C61*D61</f>
        <v>0.5</v>
      </c>
      <c r="F61" s="124">
        <v>115000</v>
      </c>
      <c r="G61" s="124">
        <v>57500</v>
      </c>
      <c r="H61" s="113"/>
      <c r="I61" s="149"/>
      <c r="J61" s="113"/>
      <c r="K61" s="124">
        <v>124200</v>
      </c>
      <c r="L61" s="113">
        <f>E61*K61</f>
        <v>62100</v>
      </c>
    </row>
    <row r="62" spans="1:21" s="11" customFormat="1" ht="21.75" customHeight="1" x14ac:dyDescent="0.3">
      <c r="A62" s="112">
        <v>43</v>
      </c>
      <c r="B62" s="114" t="s">
        <v>11</v>
      </c>
      <c r="C62" s="122">
        <v>2</v>
      </c>
      <c r="D62" s="123">
        <v>0.56000000000000005</v>
      </c>
      <c r="E62" s="123">
        <f t="shared" ref="E62:E65" si="18">C62*D62</f>
        <v>1.1200000000000001</v>
      </c>
      <c r="F62" s="124">
        <v>96275</v>
      </c>
      <c r="G62" s="124">
        <v>107828.00000000001</v>
      </c>
      <c r="H62" s="113"/>
      <c r="I62" s="149"/>
      <c r="J62" s="113"/>
      <c r="K62" s="124">
        <v>119808</v>
      </c>
      <c r="L62" s="113">
        <f t="shared" ref="L62:L65" si="19">E62*K62</f>
        <v>134184.96000000002</v>
      </c>
    </row>
    <row r="63" spans="1:21" s="11" customFormat="1" ht="21" customHeight="1" x14ac:dyDescent="0.3">
      <c r="A63" s="112">
        <v>44</v>
      </c>
      <c r="B63" s="115" t="s">
        <v>13</v>
      </c>
      <c r="C63" s="122">
        <v>1</v>
      </c>
      <c r="D63" s="123">
        <v>0.5</v>
      </c>
      <c r="E63" s="123">
        <f t="shared" si="18"/>
        <v>0.5</v>
      </c>
      <c r="F63" s="124">
        <v>91275</v>
      </c>
      <c r="G63" s="124">
        <v>45637.5</v>
      </c>
      <c r="H63" s="113"/>
      <c r="I63" s="149"/>
      <c r="J63" s="113"/>
      <c r="K63" s="124">
        <v>108000</v>
      </c>
      <c r="L63" s="113">
        <f t="shared" si="19"/>
        <v>54000</v>
      </c>
    </row>
    <row r="64" spans="1:21" s="11" customFormat="1" ht="22.5" customHeight="1" x14ac:dyDescent="0.3">
      <c r="A64" s="112">
        <v>45</v>
      </c>
      <c r="B64" s="114" t="s">
        <v>15</v>
      </c>
      <c r="C64" s="122">
        <v>1</v>
      </c>
      <c r="D64" s="123">
        <v>1</v>
      </c>
      <c r="E64" s="123">
        <f t="shared" si="18"/>
        <v>1</v>
      </c>
      <c r="F64" s="124">
        <v>94275</v>
      </c>
      <c r="G64" s="124">
        <v>94275</v>
      </c>
      <c r="H64" s="113"/>
      <c r="I64" s="149"/>
      <c r="J64" s="113"/>
      <c r="K64" s="124">
        <v>112000</v>
      </c>
      <c r="L64" s="113">
        <f t="shared" si="19"/>
        <v>112000</v>
      </c>
    </row>
    <row r="65" spans="1:13" s="11" customFormat="1" ht="21" customHeight="1" x14ac:dyDescent="0.3">
      <c r="A65" s="112">
        <v>46</v>
      </c>
      <c r="B65" s="115" t="s">
        <v>19</v>
      </c>
      <c r="C65" s="122">
        <v>1</v>
      </c>
      <c r="D65" s="123">
        <v>0.5</v>
      </c>
      <c r="E65" s="123">
        <f t="shared" si="18"/>
        <v>0.5</v>
      </c>
      <c r="F65" s="124">
        <v>91275</v>
      </c>
      <c r="G65" s="124">
        <v>45637.5</v>
      </c>
      <c r="H65" s="113"/>
      <c r="I65" s="149"/>
      <c r="J65" s="113"/>
      <c r="K65" s="124">
        <v>108000</v>
      </c>
      <c r="L65" s="113">
        <f t="shared" si="19"/>
        <v>54000</v>
      </c>
    </row>
    <row r="66" spans="1:13" s="11" customFormat="1" ht="27.75" customHeight="1" x14ac:dyDescent="0.3">
      <c r="A66" s="112"/>
      <c r="B66" s="105" t="s">
        <v>113</v>
      </c>
      <c r="C66" s="109">
        <f>SUM(C61:C65)</f>
        <v>6</v>
      </c>
      <c r="D66" s="126"/>
      <c r="E66" s="126">
        <f>SUM(E61:E65)</f>
        <v>3.62</v>
      </c>
      <c r="F66" s="127"/>
      <c r="G66" s="127"/>
      <c r="H66" s="116"/>
      <c r="I66" s="150"/>
      <c r="J66" s="116"/>
      <c r="K66" s="127"/>
      <c r="L66" s="116">
        <f>SUM(L61:L65)</f>
        <v>416284.96</v>
      </c>
    </row>
    <row r="67" spans="1:13" s="11" customFormat="1" ht="24" customHeight="1" x14ac:dyDescent="0.3">
      <c r="A67" s="112"/>
      <c r="B67" s="119"/>
      <c r="C67" s="122"/>
      <c r="D67" s="123"/>
      <c r="E67" s="123"/>
      <c r="F67" s="124"/>
      <c r="G67" s="124"/>
      <c r="H67" s="113"/>
      <c r="I67" s="149"/>
      <c r="J67" s="113"/>
      <c r="K67" s="113"/>
      <c r="L67" s="151"/>
    </row>
    <row r="68" spans="1:13" s="12" customFormat="1" ht="23.25" customHeight="1" x14ac:dyDescent="0.3">
      <c r="A68" s="154"/>
      <c r="B68" s="114"/>
      <c r="C68" s="192"/>
      <c r="D68" s="154"/>
      <c r="E68" s="154"/>
      <c r="F68" s="155"/>
      <c r="G68" s="155"/>
      <c r="H68" s="156"/>
      <c r="I68" s="157"/>
      <c r="J68" s="156"/>
      <c r="K68" s="155"/>
      <c r="L68" s="155"/>
    </row>
    <row r="69" spans="1:13" s="12" customFormat="1" ht="23.25" customHeight="1" x14ac:dyDescent="0.3">
      <c r="A69" s="194"/>
      <c r="B69" s="193"/>
      <c r="C69" s="196"/>
      <c r="D69" s="195"/>
      <c r="E69" s="197"/>
      <c r="F69" s="155"/>
      <c r="G69" s="155"/>
      <c r="H69" s="156"/>
      <c r="I69" s="157"/>
      <c r="J69" s="156"/>
      <c r="K69" s="155"/>
      <c r="L69" s="198"/>
    </row>
    <row r="70" spans="1:13" s="13" customFormat="1" ht="24" customHeight="1" x14ac:dyDescent="0.3">
      <c r="A70" s="232" t="s">
        <v>7</v>
      </c>
      <c r="B70" s="233"/>
      <c r="C70" s="141">
        <v>64</v>
      </c>
      <c r="D70" s="141"/>
      <c r="E70" s="141">
        <v>46.6</v>
      </c>
      <c r="F70" s="18"/>
      <c r="G70" s="116" t="e">
        <f>#REF!+#REF!+G52+G45+G37+G28</f>
        <v>#REF!</v>
      </c>
      <c r="H70" s="113"/>
      <c r="I70" s="149">
        <f t="shared" si="2"/>
        <v>0</v>
      </c>
      <c r="J70" s="113"/>
      <c r="K70" s="113"/>
      <c r="L70" s="116">
        <f>+L28+L37+L45+L52+L59+L66</f>
        <v>5487991.8399999999</v>
      </c>
      <c r="M70" s="101"/>
    </row>
    <row r="71" spans="1:13" ht="51.75" customHeight="1" x14ac:dyDescent="0.3">
      <c r="A71" s="234" t="s">
        <v>126</v>
      </c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</row>
  </sheetData>
  <sheetProtection selectLockedCells="1" selectUnlockedCells="1"/>
  <mergeCells count="19">
    <mergeCell ref="K1:L1"/>
    <mergeCell ref="A71:L71"/>
    <mergeCell ref="A2:L2"/>
    <mergeCell ref="L4:L5"/>
    <mergeCell ref="K4:K5"/>
    <mergeCell ref="F4:F5"/>
    <mergeCell ref="G4:G5"/>
    <mergeCell ref="A3:D3"/>
    <mergeCell ref="A4:A5"/>
    <mergeCell ref="B4:B5"/>
    <mergeCell ref="D4:D5"/>
    <mergeCell ref="A59:B59"/>
    <mergeCell ref="C4:C5"/>
    <mergeCell ref="E4:E5"/>
    <mergeCell ref="A70:B70"/>
    <mergeCell ref="A28:B28"/>
    <mergeCell ref="A37:B37"/>
    <mergeCell ref="A45:B45"/>
    <mergeCell ref="A52:B52"/>
  </mergeCells>
  <pageMargins left="0.24" right="0.19685039370078741" top="0.28999999999999998" bottom="0.35433070866141736" header="0.21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6"/>
  <sheetViews>
    <sheetView workbookViewId="0">
      <selection activeCell="O5" sqref="O5"/>
    </sheetView>
  </sheetViews>
  <sheetFormatPr defaultRowHeight="16.5" x14ac:dyDescent="0.3"/>
  <cols>
    <col min="1" max="1" width="4.28515625" style="1" customWidth="1"/>
    <col min="2" max="2" width="30.5703125" style="1" customWidth="1"/>
    <col min="3" max="3" width="10.85546875" style="2" customWidth="1"/>
    <col min="4" max="4" width="10" style="1" customWidth="1"/>
    <col min="5" max="5" width="8.42578125" style="2" customWidth="1"/>
    <col min="6" max="6" width="12.42578125" style="1" hidden="1" customWidth="1"/>
    <col min="7" max="7" width="14.28515625" style="1" hidden="1" customWidth="1"/>
    <col min="8" max="8" width="10" style="1" hidden="1" customWidth="1"/>
    <col min="9" max="9" width="11.5703125" style="86" hidden="1" customWidth="1"/>
    <col min="10" max="10" width="11" style="1" hidden="1" customWidth="1"/>
    <col min="11" max="11" width="15" style="1" customWidth="1"/>
    <col min="12" max="12" width="17.7109375" style="1" customWidth="1"/>
    <col min="13" max="22" width="9.140625" style="1"/>
    <col min="23" max="23" width="16.85546875" style="1" bestFit="1" customWidth="1"/>
    <col min="24" max="16384" width="9.140625" style="1"/>
  </cols>
  <sheetData>
    <row r="1" spans="1:12" s="110" customFormat="1" ht="57" customHeight="1" x14ac:dyDescent="0.3">
      <c r="C1" s="2"/>
      <c r="E1" s="2"/>
      <c r="I1" s="86"/>
      <c r="K1" s="223" t="s">
        <v>131</v>
      </c>
      <c r="L1" s="224"/>
    </row>
    <row r="2" spans="1:12" ht="36" customHeight="1" x14ac:dyDescent="0.3">
      <c r="A2" s="219" t="s">
        <v>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21" customHeight="1" x14ac:dyDescent="0.3">
      <c r="A3" s="95"/>
      <c r="B3" s="95"/>
      <c r="C3" s="95"/>
      <c r="D3" s="95"/>
      <c r="E3" s="95"/>
      <c r="G3" s="24" t="s">
        <v>86</v>
      </c>
      <c r="L3" s="147" t="s">
        <v>86</v>
      </c>
    </row>
    <row r="4" spans="1:12" ht="75.75" customHeight="1" x14ac:dyDescent="0.3">
      <c r="A4" s="136" t="s">
        <v>0</v>
      </c>
      <c r="B4" s="138" t="s">
        <v>82</v>
      </c>
      <c r="C4" s="136" t="s">
        <v>99</v>
      </c>
      <c r="D4" s="136" t="s">
        <v>98</v>
      </c>
      <c r="E4" s="136" t="s">
        <v>98</v>
      </c>
      <c r="F4" s="136" t="s">
        <v>55</v>
      </c>
      <c r="G4" s="136" t="s">
        <v>83</v>
      </c>
      <c r="H4" s="152"/>
      <c r="I4" s="153"/>
      <c r="J4" s="152"/>
      <c r="K4" s="136" t="s">
        <v>55</v>
      </c>
      <c r="L4" s="136" t="s">
        <v>114</v>
      </c>
    </row>
    <row r="5" spans="1:12" x14ac:dyDescent="0.3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  <c r="K5" s="117">
        <v>6</v>
      </c>
      <c r="L5" s="117">
        <v>7</v>
      </c>
    </row>
    <row r="6" spans="1:12" ht="15" customHeight="1" x14ac:dyDescent="0.3">
      <c r="A6" s="154">
        <v>1</v>
      </c>
      <c r="B6" s="115" t="s">
        <v>1</v>
      </c>
      <c r="C6" s="15">
        <v>1</v>
      </c>
      <c r="D6" s="154">
        <v>1</v>
      </c>
      <c r="E6" s="154">
        <f>C6*D6</f>
        <v>1</v>
      </c>
      <c r="F6" s="155">
        <v>180000</v>
      </c>
      <c r="G6" s="155">
        <f>F6*C6*D6</f>
        <v>180000</v>
      </c>
      <c r="H6" s="156">
        <v>0.08</v>
      </c>
      <c r="I6" s="157">
        <f>K6-F6</f>
        <v>20000</v>
      </c>
      <c r="J6" s="156">
        <f>F6*H6</f>
        <v>14400</v>
      </c>
      <c r="K6" s="155">
        <v>200000</v>
      </c>
      <c r="L6" s="155">
        <f>E6*K6</f>
        <v>200000</v>
      </c>
    </row>
    <row r="7" spans="1:12" x14ac:dyDescent="0.3">
      <c r="A7" s="154">
        <v>2</v>
      </c>
      <c r="B7" s="115" t="s">
        <v>8</v>
      </c>
      <c r="C7" s="15">
        <v>1</v>
      </c>
      <c r="D7" s="154">
        <v>1</v>
      </c>
      <c r="E7" s="154">
        <f t="shared" ref="E7:E8" si="0">C7*D7</f>
        <v>1</v>
      </c>
      <c r="F7" s="155">
        <v>115000</v>
      </c>
      <c r="G7" s="155">
        <f t="shared" ref="G7:G62" si="1">F7*C7*D7</f>
        <v>115000</v>
      </c>
      <c r="H7" s="156">
        <v>0.08</v>
      </c>
      <c r="I7" s="157">
        <f t="shared" ref="I7:I64" si="2">K7-F7</f>
        <v>19200</v>
      </c>
      <c r="J7" s="156">
        <f>F7*H7</f>
        <v>9200</v>
      </c>
      <c r="K7" s="155">
        <v>134200</v>
      </c>
      <c r="L7" s="155">
        <f t="shared" ref="L7:L26" si="3">E7*K7</f>
        <v>134200</v>
      </c>
    </row>
    <row r="8" spans="1:12" x14ac:dyDescent="0.3">
      <c r="A8" s="154">
        <v>3</v>
      </c>
      <c r="B8" s="115" t="s">
        <v>3</v>
      </c>
      <c r="C8" s="15">
        <v>1</v>
      </c>
      <c r="D8" s="154">
        <v>1</v>
      </c>
      <c r="E8" s="154">
        <f t="shared" si="0"/>
        <v>1</v>
      </c>
      <c r="F8" s="155">
        <v>91275</v>
      </c>
      <c r="G8" s="155">
        <f t="shared" si="1"/>
        <v>91275</v>
      </c>
      <c r="H8" s="156">
        <v>8725</v>
      </c>
      <c r="I8" s="157">
        <f t="shared" si="2"/>
        <v>22725</v>
      </c>
      <c r="J8" s="156"/>
      <c r="K8" s="155">
        <v>114000</v>
      </c>
      <c r="L8" s="155">
        <f t="shared" si="3"/>
        <v>114000</v>
      </c>
    </row>
    <row r="9" spans="1:12" s="11" customFormat="1" x14ac:dyDescent="0.3">
      <c r="A9" s="158"/>
      <c r="B9" s="119" t="s">
        <v>9</v>
      </c>
      <c r="C9" s="121"/>
      <c r="D9" s="158"/>
      <c r="E9" s="158"/>
      <c r="F9" s="155"/>
      <c r="G9" s="155"/>
      <c r="H9" s="156"/>
      <c r="I9" s="157">
        <f t="shared" si="2"/>
        <v>0</v>
      </c>
      <c r="J9" s="156"/>
      <c r="K9" s="155"/>
      <c r="L9" s="155">
        <f t="shared" si="3"/>
        <v>0</v>
      </c>
    </row>
    <row r="10" spans="1:12" ht="28.5" customHeight="1" x14ac:dyDescent="0.3">
      <c r="A10" s="154">
        <v>4</v>
      </c>
      <c r="B10" s="115" t="s">
        <v>10</v>
      </c>
      <c r="C10" s="15">
        <v>1</v>
      </c>
      <c r="D10" s="154">
        <v>1</v>
      </c>
      <c r="E10" s="154">
        <f>C10*D10</f>
        <v>1</v>
      </c>
      <c r="F10" s="155">
        <v>115000</v>
      </c>
      <c r="G10" s="155">
        <f t="shared" si="1"/>
        <v>115000</v>
      </c>
      <c r="H10" s="156">
        <v>0.08</v>
      </c>
      <c r="I10" s="157">
        <f t="shared" si="2"/>
        <v>9200</v>
      </c>
      <c r="J10" s="156">
        <f>F10*H10</f>
        <v>9200</v>
      </c>
      <c r="K10" s="155">
        <v>124200</v>
      </c>
      <c r="L10" s="155">
        <f t="shared" si="3"/>
        <v>124200</v>
      </c>
    </row>
    <row r="11" spans="1:12" x14ac:dyDescent="0.3">
      <c r="A11" s="154">
        <v>5</v>
      </c>
      <c r="B11" s="114" t="s">
        <v>11</v>
      </c>
      <c r="C11" s="15"/>
      <c r="D11" s="154"/>
      <c r="E11" s="154"/>
      <c r="F11" s="155">
        <v>93312</v>
      </c>
      <c r="G11" s="155">
        <f t="shared" si="1"/>
        <v>0</v>
      </c>
      <c r="H11" s="156">
        <v>0.08</v>
      </c>
      <c r="I11" s="157">
        <f t="shared" si="2"/>
        <v>-93312</v>
      </c>
      <c r="J11" s="156">
        <f t="shared" ref="J11:J14" si="4">F11*H11</f>
        <v>7464.96</v>
      </c>
      <c r="K11" s="155"/>
      <c r="L11" s="155">
        <f t="shared" si="3"/>
        <v>0</v>
      </c>
    </row>
    <row r="12" spans="1:12" x14ac:dyDescent="0.3">
      <c r="A12" s="154">
        <v>6</v>
      </c>
      <c r="B12" s="114" t="s">
        <v>11</v>
      </c>
      <c r="C12" s="15">
        <v>9</v>
      </c>
      <c r="D12" s="154">
        <v>0.625</v>
      </c>
      <c r="E12" s="154">
        <f t="shared" ref="E12:E26" si="5">C12*D12</f>
        <v>5.625</v>
      </c>
      <c r="F12" s="155">
        <v>96275</v>
      </c>
      <c r="G12" s="155">
        <f t="shared" si="1"/>
        <v>541546.875</v>
      </c>
      <c r="H12" s="156">
        <v>0.08</v>
      </c>
      <c r="I12" s="157">
        <f t="shared" si="2"/>
        <v>23533</v>
      </c>
      <c r="J12" s="156">
        <f t="shared" si="4"/>
        <v>7702</v>
      </c>
      <c r="K12" s="155">
        <v>119808</v>
      </c>
      <c r="L12" s="155">
        <f t="shared" si="3"/>
        <v>673920</v>
      </c>
    </row>
    <row r="13" spans="1:12" x14ac:dyDescent="0.3">
      <c r="A13" s="154">
        <v>7</v>
      </c>
      <c r="B13" s="114" t="s">
        <v>39</v>
      </c>
      <c r="C13" s="15">
        <v>1</v>
      </c>
      <c r="D13" s="154">
        <v>0.75</v>
      </c>
      <c r="E13" s="154">
        <f t="shared" si="5"/>
        <v>0.75</v>
      </c>
      <c r="F13" s="155">
        <f>91275+5000</f>
        <v>96275</v>
      </c>
      <c r="G13" s="155">
        <f t="shared" si="1"/>
        <v>72206.25</v>
      </c>
      <c r="H13" s="156">
        <v>0.08</v>
      </c>
      <c r="I13" s="157">
        <f t="shared" si="2"/>
        <v>23533</v>
      </c>
      <c r="J13" s="156">
        <f t="shared" si="4"/>
        <v>7702</v>
      </c>
      <c r="K13" s="155">
        <v>119808</v>
      </c>
      <c r="L13" s="155">
        <f t="shared" si="3"/>
        <v>89856</v>
      </c>
    </row>
    <row r="14" spans="1:12" x14ac:dyDescent="0.3">
      <c r="A14" s="154">
        <v>8</v>
      </c>
      <c r="B14" s="114" t="s">
        <v>40</v>
      </c>
      <c r="C14" s="15">
        <v>1</v>
      </c>
      <c r="D14" s="154">
        <v>1</v>
      </c>
      <c r="E14" s="154">
        <f t="shared" si="5"/>
        <v>1</v>
      </c>
      <c r="F14" s="155">
        <f>91275+5000</f>
        <v>96275</v>
      </c>
      <c r="G14" s="155">
        <f t="shared" si="1"/>
        <v>96275</v>
      </c>
      <c r="H14" s="156">
        <v>0.08</v>
      </c>
      <c r="I14" s="157">
        <f t="shared" si="2"/>
        <v>23533</v>
      </c>
      <c r="J14" s="156">
        <f t="shared" si="4"/>
        <v>7702</v>
      </c>
      <c r="K14" s="155">
        <v>119808</v>
      </c>
      <c r="L14" s="155">
        <f t="shared" si="3"/>
        <v>119808</v>
      </c>
    </row>
    <row r="15" spans="1:12" x14ac:dyDescent="0.3">
      <c r="A15" s="154">
        <v>9</v>
      </c>
      <c r="B15" s="115" t="s">
        <v>13</v>
      </c>
      <c r="C15" s="15">
        <v>1</v>
      </c>
      <c r="D15" s="154">
        <v>1</v>
      </c>
      <c r="E15" s="154">
        <f t="shared" si="5"/>
        <v>1</v>
      </c>
      <c r="F15" s="155">
        <v>88312</v>
      </c>
      <c r="G15" s="155">
        <f t="shared" si="1"/>
        <v>88312</v>
      </c>
      <c r="H15" s="156">
        <v>8725</v>
      </c>
      <c r="I15" s="157">
        <f t="shared" si="2"/>
        <v>19688</v>
      </c>
      <c r="J15" s="156"/>
      <c r="K15" s="155">
        <v>108000</v>
      </c>
      <c r="L15" s="155">
        <f t="shared" si="3"/>
        <v>108000</v>
      </c>
    </row>
    <row r="16" spans="1:12" x14ac:dyDescent="0.3">
      <c r="A16" s="154">
        <v>10</v>
      </c>
      <c r="B16" s="115" t="s">
        <v>14</v>
      </c>
      <c r="C16" s="15">
        <v>1</v>
      </c>
      <c r="D16" s="154">
        <v>1</v>
      </c>
      <c r="E16" s="154">
        <f t="shared" si="5"/>
        <v>1</v>
      </c>
      <c r="F16" s="155">
        <v>91275</v>
      </c>
      <c r="G16" s="155">
        <f t="shared" si="1"/>
        <v>91275</v>
      </c>
      <c r="H16" s="156">
        <v>8725</v>
      </c>
      <c r="I16" s="157">
        <f t="shared" si="2"/>
        <v>16725</v>
      </c>
      <c r="J16" s="156"/>
      <c r="K16" s="155">
        <v>108000</v>
      </c>
      <c r="L16" s="155">
        <f t="shared" si="3"/>
        <v>108000</v>
      </c>
    </row>
    <row r="17" spans="1:23" x14ac:dyDescent="0.3">
      <c r="A17" s="154">
        <v>11</v>
      </c>
      <c r="B17" s="114" t="s">
        <v>15</v>
      </c>
      <c r="C17" s="15">
        <v>4</v>
      </c>
      <c r="D17" s="154">
        <v>1</v>
      </c>
      <c r="E17" s="154">
        <f t="shared" si="5"/>
        <v>4</v>
      </c>
      <c r="F17" s="155">
        <v>94275</v>
      </c>
      <c r="G17" s="155">
        <f t="shared" si="1"/>
        <v>377100</v>
      </c>
      <c r="H17" s="156">
        <v>0.08</v>
      </c>
      <c r="I17" s="157">
        <f t="shared" si="2"/>
        <v>17725</v>
      </c>
      <c r="J17" s="156">
        <f t="shared" ref="J17:J19" si="6">F17*H17</f>
        <v>7542</v>
      </c>
      <c r="K17" s="159">
        <v>112000</v>
      </c>
      <c r="L17" s="155">
        <f t="shared" si="3"/>
        <v>448000</v>
      </c>
    </row>
    <row r="18" spans="1:23" x14ac:dyDescent="0.3">
      <c r="A18" s="154">
        <v>12</v>
      </c>
      <c r="B18" s="114" t="s">
        <v>16</v>
      </c>
      <c r="C18" s="15">
        <v>1</v>
      </c>
      <c r="D18" s="154">
        <v>1.25</v>
      </c>
      <c r="E18" s="154">
        <f t="shared" si="5"/>
        <v>1.25</v>
      </c>
      <c r="F18" s="155">
        <f>91275+5000</f>
        <v>96275</v>
      </c>
      <c r="G18" s="155">
        <f t="shared" si="1"/>
        <v>120343.75</v>
      </c>
      <c r="H18" s="156">
        <v>0.08</v>
      </c>
      <c r="I18" s="157">
        <f t="shared" si="2"/>
        <v>23533</v>
      </c>
      <c r="J18" s="156">
        <f t="shared" si="6"/>
        <v>7702</v>
      </c>
      <c r="K18" s="159">
        <v>119808</v>
      </c>
      <c r="L18" s="155">
        <f t="shared" si="3"/>
        <v>149760</v>
      </c>
    </row>
    <row r="19" spans="1:23" x14ac:dyDescent="0.3">
      <c r="A19" s="154">
        <v>13</v>
      </c>
      <c r="B19" s="114" t="s">
        <v>17</v>
      </c>
      <c r="C19" s="15">
        <v>1</v>
      </c>
      <c r="D19" s="154">
        <v>1</v>
      </c>
      <c r="E19" s="154">
        <f t="shared" si="5"/>
        <v>1</v>
      </c>
      <c r="F19" s="155">
        <f>91275+5000</f>
        <v>96275</v>
      </c>
      <c r="G19" s="155">
        <f t="shared" si="1"/>
        <v>96275</v>
      </c>
      <c r="H19" s="156">
        <v>0.08</v>
      </c>
      <c r="I19" s="157">
        <f t="shared" si="2"/>
        <v>23533</v>
      </c>
      <c r="J19" s="156">
        <f t="shared" si="6"/>
        <v>7702</v>
      </c>
      <c r="K19" s="159">
        <v>119808</v>
      </c>
      <c r="L19" s="155">
        <f t="shared" si="3"/>
        <v>119808</v>
      </c>
    </row>
    <row r="20" spans="1:23" x14ac:dyDescent="0.3">
      <c r="A20" s="154">
        <v>14</v>
      </c>
      <c r="B20" s="114" t="s">
        <v>18</v>
      </c>
      <c r="C20" s="15">
        <v>1</v>
      </c>
      <c r="D20" s="154">
        <v>1</v>
      </c>
      <c r="E20" s="154">
        <f t="shared" si="5"/>
        <v>1</v>
      </c>
      <c r="F20" s="155">
        <v>88312</v>
      </c>
      <c r="G20" s="155">
        <f t="shared" si="1"/>
        <v>88312</v>
      </c>
      <c r="H20" s="156">
        <v>8725</v>
      </c>
      <c r="I20" s="157">
        <f t="shared" si="2"/>
        <v>19688</v>
      </c>
      <c r="J20" s="156"/>
      <c r="K20" s="155">
        <v>108000</v>
      </c>
      <c r="L20" s="155">
        <f t="shared" si="3"/>
        <v>108000</v>
      </c>
    </row>
    <row r="21" spans="1:23" x14ac:dyDescent="0.3">
      <c r="A21" s="154">
        <v>15</v>
      </c>
      <c r="B21" s="115" t="s">
        <v>4</v>
      </c>
      <c r="C21" s="15">
        <v>1</v>
      </c>
      <c r="D21" s="154">
        <v>1</v>
      </c>
      <c r="E21" s="154">
        <f t="shared" si="5"/>
        <v>1</v>
      </c>
      <c r="F21" s="155">
        <v>88312</v>
      </c>
      <c r="G21" s="155">
        <f t="shared" si="1"/>
        <v>88312</v>
      </c>
      <c r="H21" s="156">
        <v>8725</v>
      </c>
      <c r="I21" s="157">
        <f t="shared" si="2"/>
        <v>31688</v>
      </c>
      <c r="J21" s="156"/>
      <c r="K21" s="155">
        <v>120000</v>
      </c>
      <c r="L21" s="155">
        <f t="shared" si="3"/>
        <v>120000</v>
      </c>
    </row>
    <row r="22" spans="1:23" x14ac:dyDescent="0.3">
      <c r="A22" s="154">
        <v>16</v>
      </c>
      <c r="B22" s="115" t="s">
        <v>19</v>
      </c>
      <c r="C22" s="15">
        <v>1</v>
      </c>
      <c r="D22" s="154">
        <v>1</v>
      </c>
      <c r="E22" s="154">
        <f t="shared" si="5"/>
        <v>1</v>
      </c>
      <c r="F22" s="155">
        <v>88312</v>
      </c>
      <c r="G22" s="155">
        <f t="shared" si="1"/>
        <v>88312</v>
      </c>
      <c r="H22" s="156">
        <v>8725</v>
      </c>
      <c r="I22" s="157">
        <f t="shared" si="2"/>
        <v>19688</v>
      </c>
      <c r="J22" s="156"/>
      <c r="K22" s="155">
        <v>108000</v>
      </c>
      <c r="L22" s="155">
        <f t="shared" si="3"/>
        <v>108000</v>
      </c>
    </row>
    <row r="23" spans="1:23" x14ac:dyDescent="0.3">
      <c r="A23" s="154">
        <v>17</v>
      </c>
      <c r="B23" s="115" t="s">
        <v>20</v>
      </c>
      <c r="C23" s="15">
        <v>1</v>
      </c>
      <c r="D23" s="154">
        <v>1</v>
      </c>
      <c r="E23" s="154">
        <f t="shared" si="5"/>
        <v>1</v>
      </c>
      <c r="F23" s="155">
        <v>88312</v>
      </c>
      <c r="G23" s="155">
        <f t="shared" si="1"/>
        <v>88312</v>
      </c>
      <c r="H23" s="156">
        <v>8725</v>
      </c>
      <c r="I23" s="157">
        <f t="shared" si="2"/>
        <v>19688</v>
      </c>
      <c r="J23" s="156"/>
      <c r="K23" s="155">
        <v>108000</v>
      </c>
      <c r="L23" s="155">
        <f t="shared" si="3"/>
        <v>108000</v>
      </c>
    </row>
    <row r="24" spans="1:23" x14ac:dyDescent="0.3">
      <c r="A24" s="154">
        <v>18</v>
      </c>
      <c r="B24" s="114" t="s">
        <v>21</v>
      </c>
      <c r="C24" s="15">
        <v>1</v>
      </c>
      <c r="D24" s="154">
        <v>0.25</v>
      </c>
      <c r="E24" s="154">
        <f t="shared" si="5"/>
        <v>0.25</v>
      </c>
      <c r="F24" s="155">
        <v>91275</v>
      </c>
      <c r="G24" s="155">
        <f t="shared" si="1"/>
        <v>22818.75</v>
      </c>
      <c r="H24" s="156">
        <v>8725</v>
      </c>
      <c r="I24" s="157">
        <f t="shared" si="2"/>
        <v>16725</v>
      </c>
      <c r="J24" s="156"/>
      <c r="K24" s="155">
        <v>108000</v>
      </c>
      <c r="L24" s="155">
        <f t="shared" si="3"/>
        <v>27000</v>
      </c>
    </row>
    <row r="25" spans="1:23" x14ac:dyDescent="0.3">
      <c r="A25" s="154">
        <v>19</v>
      </c>
      <c r="B25" s="114" t="s">
        <v>6</v>
      </c>
      <c r="C25" s="15">
        <v>1</v>
      </c>
      <c r="D25" s="154">
        <v>1</v>
      </c>
      <c r="E25" s="154">
        <f t="shared" si="5"/>
        <v>1</v>
      </c>
      <c r="F25" s="155">
        <v>88312</v>
      </c>
      <c r="G25" s="155">
        <f t="shared" si="1"/>
        <v>88312</v>
      </c>
      <c r="H25" s="156">
        <v>8725</v>
      </c>
      <c r="I25" s="157">
        <f t="shared" si="2"/>
        <v>19688</v>
      </c>
      <c r="J25" s="156"/>
      <c r="K25" s="155">
        <v>108000</v>
      </c>
      <c r="L25" s="155">
        <f t="shared" si="3"/>
        <v>108000</v>
      </c>
    </row>
    <row r="26" spans="1:23" x14ac:dyDescent="0.3">
      <c r="A26" s="154">
        <v>20</v>
      </c>
      <c r="B26" s="114" t="s">
        <v>5</v>
      </c>
      <c r="C26" s="15">
        <v>1</v>
      </c>
      <c r="D26" s="154">
        <v>1</v>
      </c>
      <c r="E26" s="154">
        <f t="shared" si="5"/>
        <v>1</v>
      </c>
      <c r="F26" s="155">
        <v>91275</v>
      </c>
      <c r="G26" s="155">
        <f t="shared" si="1"/>
        <v>91275</v>
      </c>
      <c r="H26" s="156">
        <v>8725</v>
      </c>
      <c r="I26" s="157">
        <f t="shared" si="2"/>
        <v>16725</v>
      </c>
      <c r="J26" s="156"/>
      <c r="K26" s="155">
        <v>108000</v>
      </c>
      <c r="L26" s="155">
        <f t="shared" si="3"/>
        <v>108000</v>
      </c>
    </row>
    <row r="27" spans="1:23" s="12" customFormat="1" x14ac:dyDescent="0.3">
      <c r="A27" s="228" t="s">
        <v>31</v>
      </c>
      <c r="B27" s="229"/>
      <c r="C27" s="135">
        <f>SUM(C6:C26)</f>
        <v>30</v>
      </c>
      <c r="D27" s="135"/>
      <c r="E27" s="135">
        <f>SUM(E6:E26)</f>
        <v>25.875</v>
      </c>
      <c r="F27" s="155"/>
      <c r="G27" s="160">
        <f>SUM(G6:G26)</f>
        <v>2540262.625</v>
      </c>
      <c r="H27" s="156"/>
      <c r="I27" s="157">
        <f t="shared" si="2"/>
        <v>0</v>
      </c>
      <c r="J27" s="156"/>
      <c r="K27" s="155"/>
      <c r="L27" s="160">
        <f>SUM(L6:L26)</f>
        <v>3076552</v>
      </c>
    </row>
    <row r="28" spans="1:23" s="11" customFormat="1" ht="28.5" x14ac:dyDescent="0.3">
      <c r="A28" s="158"/>
      <c r="B28" s="120" t="s">
        <v>41</v>
      </c>
      <c r="C28" s="121"/>
      <c r="D28" s="158"/>
      <c r="E28" s="158"/>
      <c r="F28" s="155"/>
      <c r="G28" s="155"/>
      <c r="H28" s="156"/>
      <c r="I28" s="157">
        <f t="shared" si="2"/>
        <v>0</v>
      </c>
      <c r="J28" s="156"/>
      <c r="K28" s="155"/>
      <c r="L28" s="161"/>
    </row>
    <row r="29" spans="1:23" ht="25.5" customHeight="1" x14ac:dyDescent="0.3">
      <c r="A29" s="154">
        <v>21</v>
      </c>
      <c r="B29" s="115" t="s">
        <v>10</v>
      </c>
      <c r="C29" s="15">
        <v>1</v>
      </c>
      <c r="D29" s="154">
        <v>0.5</v>
      </c>
      <c r="E29" s="154">
        <f>C29*D29</f>
        <v>0.5</v>
      </c>
      <c r="F29" s="155">
        <v>115000</v>
      </c>
      <c r="G29" s="155">
        <f t="shared" si="1"/>
        <v>57500</v>
      </c>
      <c r="H29" s="156">
        <v>0.08</v>
      </c>
      <c r="I29" s="157">
        <f t="shared" si="2"/>
        <v>9200</v>
      </c>
      <c r="J29" s="156">
        <f>F29*H29</f>
        <v>9200</v>
      </c>
      <c r="K29" s="155">
        <v>124200</v>
      </c>
      <c r="L29" s="155">
        <f>E29*K29</f>
        <v>62100</v>
      </c>
      <c r="W29" s="212"/>
    </row>
    <row r="30" spans="1:23" x14ac:dyDescent="0.3">
      <c r="A30" s="154">
        <v>22</v>
      </c>
      <c r="B30" s="114" t="s">
        <v>11</v>
      </c>
      <c r="C30" s="15">
        <v>2</v>
      </c>
      <c r="D30" s="154">
        <v>0.56000000000000005</v>
      </c>
      <c r="E30" s="154">
        <f t="shared" ref="E30:E36" si="7">C30*D30</f>
        <v>1.1200000000000001</v>
      </c>
      <c r="F30" s="155">
        <v>96275</v>
      </c>
      <c r="G30" s="155">
        <f t="shared" si="1"/>
        <v>107828.00000000001</v>
      </c>
      <c r="H30" s="156">
        <v>0.08</v>
      </c>
      <c r="I30" s="157">
        <f t="shared" si="2"/>
        <v>23533</v>
      </c>
      <c r="J30" s="156">
        <f>F30*H30</f>
        <v>7702</v>
      </c>
      <c r="K30" s="155">
        <v>119808</v>
      </c>
      <c r="L30" s="155">
        <f t="shared" ref="L30:L36" si="8">E30*K30</f>
        <v>134184.96000000002</v>
      </c>
    </row>
    <row r="31" spans="1:23" x14ac:dyDescent="0.3">
      <c r="A31" s="154">
        <v>23</v>
      </c>
      <c r="B31" s="115" t="s">
        <v>13</v>
      </c>
      <c r="C31" s="15">
        <v>1</v>
      </c>
      <c r="D31" s="154">
        <v>0.75</v>
      </c>
      <c r="E31" s="154">
        <f t="shared" si="7"/>
        <v>0.75</v>
      </c>
      <c r="F31" s="155">
        <v>88312</v>
      </c>
      <c r="G31" s="155">
        <f t="shared" si="1"/>
        <v>66234</v>
      </c>
      <c r="H31" s="156">
        <v>8725</v>
      </c>
      <c r="I31" s="157">
        <f t="shared" si="2"/>
        <v>19688</v>
      </c>
      <c r="J31" s="156"/>
      <c r="K31" s="155">
        <v>108000</v>
      </c>
      <c r="L31" s="155">
        <f t="shared" si="8"/>
        <v>81000</v>
      </c>
    </row>
    <row r="32" spans="1:23" x14ac:dyDescent="0.3">
      <c r="A32" s="154">
        <v>24</v>
      </c>
      <c r="B32" s="114" t="s">
        <v>15</v>
      </c>
      <c r="C32" s="15">
        <v>1</v>
      </c>
      <c r="D32" s="154">
        <v>1</v>
      </c>
      <c r="E32" s="154">
        <f t="shared" si="7"/>
        <v>1</v>
      </c>
      <c r="F32" s="155">
        <v>94275</v>
      </c>
      <c r="G32" s="155">
        <f t="shared" si="1"/>
        <v>94275</v>
      </c>
      <c r="H32" s="156">
        <v>0.08</v>
      </c>
      <c r="I32" s="157">
        <f t="shared" si="2"/>
        <v>17725</v>
      </c>
      <c r="J32" s="156">
        <f>F32*H32</f>
        <v>7542</v>
      </c>
      <c r="K32" s="155">
        <v>112000</v>
      </c>
      <c r="L32" s="155">
        <f t="shared" si="8"/>
        <v>112000</v>
      </c>
    </row>
    <row r="33" spans="1:12" x14ac:dyDescent="0.3">
      <c r="A33" s="154">
        <v>25</v>
      </c>
      <c r="B33" s="115" t="s">
        <v>19</v>
      </c>
      <c r="C33" s="15">
        <v>1</v>
      </c>
      <c r="D33" s="154">
        <v>0.5</v>
      </c>
      <c r="E33" s="154">
        <f t="shared" si="7"/>
        <v>0.5</v>
      </c>
      <c r="F33" s="155">
        <v>91275</v>
      </c>
      <c r="G33" s="155">
        <f t="shared" si="1"/>
        <v>45637.5</v>
      </c>
      <c r="H33" s="156">
        <v>8725</v>
      </c>
      <c r="I33" s="157">
        <f t="shared" si="2"/>
        <v>16725</v>
      </c>
      <c r="J33" s="156"/>
      <c r="K33" s="155">
        <v>108000</v>
      </c>
      <c r="L33" s="155">
        <f t="shared" si="8"/>
        <v>54000</v>
      </c>
    </row>
    <row r="34" spans="1:12" x14ac:dyDescent="0.3">
      <c r="A34" s="154">
        <v>26</v>
      </c>
      <c r="B34" s="114" t="s">
        <v>6</v>
      </c>
      <c r="C34" s="15">
        <v>1</v>
      </c>
      <c r="D34" s="154">
        <v>1</v>
      </c>
      <c r="E34" s="154">
        <f t="shared" si="7"/>
        <v>1</v>
      </c>
      <c r="F34" s="155">
        <v>91275</v>
      </c>
      <c r="G34" s="155">
        <f t="shared" si="1"/>
        <v>91275</v>
      </c>
      <c r="H34" s="156">
        <v>8725</v>
      </c>
      <c r="I34" s="157">
        <f t="shared" si="2"/>
        <v>16725</v>
      </c>
      <c r="J34" s="156"/>
      <c r="K34" s="155">
        <v>108000</v>
      </c>
      <c r="L34" s="155">
        <f t="shared" si="8"/>
        <v>108000</v>
      </c>
    </row>
    <row r="35" spans="1:12" x14ac:dyDescent="0.3">
      <c r="A35" s="154">
        <v>27</v>
      </c>
      <c r="B35" s="115" t="s">
        <v>22</v>
      </c>
      <c r="C35" s="15">
        <v>2</v>
      </c>
      <c r="D35" s="154">
        <v>0.5</v>
      </c>
      <c r="E35" s="154">
        <f t="shared" si="7"/>
        <v>1</v>
      </c>
      <c r="F35" s="155">
        <v>88312</v>
      </c>
      <c r="G35" s="155">
        <f t="shared" si="1"/>
        <v>88312</v>
      </c>
      <c r="H35" s="156">
        <v>8725</v>
      </c>
      <c r="I35" s="157">
        <f t="shared" si="2"/>
        <v>19688</v>
      </c>
      <c r="J35" s="156"/>
      <c r="K35" s="155">
        <v>108000</v>
      </c>
      <c r="L35" s="155">
        <f t="shared" si="8"/>
        <v>108000</v>
      </c>
    </row>
    <row r="36" spans="1:12" x14ac:dyDescent="0.3">
      <c r="A36" s="154">
        <v>28</v>
      </c>
      <c r="B36" s="114" t="s">
        <v>18</v>
      </c>
      <c r="C36" s="15">
        <v>1</v>
      </c>
      <c r="D36" s="154">
        <v>1</v>
      </c>
      <c r="E36" s="154">
        <f t="shared" si="7"/>
        <v>1</v>
      </c>
      <c r="F36" s="155">
        <v>91275</v>
      </c>
      <c r="G36" s="155">
        <f t="shared" si="1"/>
        <v>91275</v>
      </c>
      <c r="H36" s="156">
        <v>8725</v>
      </c>
      <c r="I36" s="157">
        <f t="shared" si="2"/>
        <v>16725</v>
      </c>
      <c r="J36" s="156"/>
      <c r="K36" s="155">
        <v>108000</v>
      </c>
      <c r="L36" s="155">
        <f t="shared" si="8"/>
        <v>108000</v>
      </c>
    </row>
    <row r="37" spans="1:12" s="12" customFormat="1" x14ac:dyDescent="0.3">
      <c r="A37" s="228" t="s">
        <v>42</v>
      </c>
      <c r="B37" s="229"/>
      <c r="C37" s="135">
        <f>SUM(C29:C36)</f>
        <v>10</v>
      </c>
      <c r="D37" s="135"/>
      <c r="E37" s="135">
        <f t="shared" ref="E37" si="9">SUM(E29:E36)</f>
        <v>6.87</v>
      </c>
      <c r="F37" s="155"/>
      <c r="G37" s="160">
        <f>SUM(G29:G36)</f>
        <v>642336.5</v>
      </c>
      <c r="H37" s="156"/>
      <c r="I37" s="157">
        <f t="shared" si="2"/>
        <v>0</v>
      </c>
      <c r="J37" s="156"/>
      <c r="K37" s="155"/>
      <c r="L37" s="160">
        <f>SUM(L29:L36)</f>
        <v>767284.96</v>
      </c>
    </row>
    <row r="38" spans="1:12" s="11" customFormat="1" x14ac:dyDescent="0.3">
      <c r="A38" s="158"/>
      <c r="B38" s="120" t="s">
        <v>43</v>
      </c>
      <c r="C38" s="121"/>
      <c r="D38" s="158"/>
      <c r="E38" s="158"/>
      <c r="F38" s="155"/>
      <c r="G38" s="155"/>
      <c r="H38" s="156"/>
      <c r="I38" s="157">
        <f t="shared" si="2"/>
        <v>0</v>
      </c>
      <c r="J38" s="156"/>
      <c r="K38" s="155"/>
      <c r="L38" s="161"/>
    </row>
    <row r="39" spans="1:12" ht="24" customHeight="1" x14ac:dyDescent="0.3">
      <c r="A39" s="154">
        <v>29</v>
      </c>
      <c r="B39" s="115" t="s">
        <v>10</v>
      </c>
      <c r="C39" s="15">
        <v>1</v>
      </c>
      <c r="D39" s="154">
        <v>0.5</v>
      </c>
      <c r="E39" s="154">
        <f>C39*D39</f>
        <v>0.5</v>
      </c>
      <c r="F39" s="155">
        <v>115000</v>
      </c>
      <c r="G39" s="155">
        <f t="shared" si="1"/>
        <v>57500</v>
      </c>
      <c r="H39" s="156">
        <v>0.08</v>
      </c>
      <c r="I39" s="157">
        <f t="shared" si="2"/>
        <v>9200</v>
      </c>
      <c r="J39" s="156">
        <f>F39*H39</f>
        <v>9200</v>
      </c>
      <c r="K39" s="155">
        <v>124200</v>
      </c>
      <c r="L39" s="155">
        <f>E39*K39</f>
        <v>62100</v>
      </c>
    </row>
    <row r="40" spans="1:12" x14ac:dyDescent="0.3">
      <c r="A40" s="154">
        <v>30</v>
      </c>
      <c r="B40" s="114" t="s">
        <v>11</v>
      </c>
      <c r="C40" s="15">
        <v>3</v>
      </c>
      <c r="D40" s="154">
        <v>0.56000000000000005</v>
      </c>
      <c r="E40" s="154">
        <f t="shared" ref="E40:E43" si="10">C40*D40</f>
        <v>1.6800000000000002</v>
      </c>
      <c r="F40" s="155">
        <v>96275</v>
      </c>
      <c r="G40" s="155">
        <f t="shared" si="1"/>
        <v>161742.00000000003</v>
      </c>
      <c r="H40" s="156">
        <v>0.08</v>
      </c>
      <c r="I40" s="157">
        <f t="shared" si="2"/>
        <v>23533</v>
      </c>
      <c r="J40" s="156">
        <f>F40*H40</f>
        <v>7702</v>
      </c>
      <c r="K40" s="155">
        <v>119808</v>
      </c>
      <c r="L40" s="155">
        <f t="shared" ref="L40:L43" si="11">E40*K40</f>
        <v>201277.44000000003</v>
      </c>
    </row>
    <row r="41" spans="1:12" x14ac:dyDescent="0.3">
      <c r="A41" s="154">
        <v>31</v>
      </c>
      <c r="B41" s="115" t="s">
        <v>13</v>
      </c>
      <c r="C41" s="15">
        <v>1</v>
      </c>
      <c r="D41" s="154">
        <v>0.75</v>
      </c>
      <c r="E41" s="154">
        <f t="shared" si="10"/>
        <v>0.75</v>
      </c>
      <c r="F41" s="155">
        <v>88312</v>
      </c>
      <c r="G41" s="155">
        <f t="shared" si="1"/>
        <v>66234</v>
      </c>
      <c r="H41" s="156">
        <v>8725</v>
      </c>
      <c r="I41" s="157">
        <f t="shared" si="2"/>
        <v>20496</v>
      </c>
      <c r="J41" s="156"/>
      <c r="K41" s="155">
        <v>108808</v>
      </c>
      <c r="L41" s="155">
        <f t="shared" si="11"/>
        <v>81606</v>
      </c>
    </row>
    <row r="42" spans="1:12" x14ac:dyDescent="0.3">
      <c r="A42" s="154">
        <v>32</v>
      </c>
      <c r="B42" s="114" t="s">
        <v>15</v>
      </c>
      <c r="C42" s="15">
        <v>1</v>
      </c>
      <c r="D42" s="154">
        <v>1</v>
      </c>
      <c r="E42" s="154">
        <f t="shared" si="10"/>
        <v>1</v>
      </c>
      <c r="F42" s="155">
        <v>94275</v>
      </c>
      <c r="G42" s="155">
        <f t="shared" si="1"/>
        <v>94275</v>
      </c>
      <c r="H42" s="156">
        <v>0.08</v>
      </c>
      <c r="I42" s="157">
        <f t="shared" si="2"/>
        <v>17725</v>
      </c>
      <c r="J42" s="156">
        <f>F42*H42</f>
        <v>7542</v>
      </c>
      <c r="K42" s="159">
        <v>112000</v>
      </c>
      <c r="L42" s="155">
        <f t="shared" si="11"/>
        <v>112000</v>
      </c>
    </row>
    <row r="43" spans="1:12" x14ac:dyDescent="0.3">
      <c r="A43" s="154">
        <v>33</v>
      </c>
      <c r="B43" s="115" t="s">
        <v>19</v>
      </c>
      <c r="C43" s="15">
        <v>1</v>
      </c>
      <c r="D43" s="154">
        <v>0.5</v>
      </c>
      <c r="E43" s="154">
        <f t="shared" si="10"/>
        <v>0.5</v>
      </c>
      <c r="F43" s="155">
        <v>91275</v>
      </c>
      <c r="G43" s="155">
        <f t="shared" si="1"/>
        <v>45637.5</v>
      </c>
      <c r="H43" s="156">
        <v>8725</v>
      </c>
      <c r="I43" s="157">
        <f t="shared" si="2"/>
        <v>16725</v>
      </c>
      <c r="J43" s="156"/>
      <c r="K43" s="155">
        <v>108000</v>
      </c>
      <c r="L43" s="155">
        <f t="shared" si="11"/>
        <v>54000</v>
      </c>
    </row>
    <row r="44" spans="1:12" s="12" customFormat="1" ht="18.75" customHeight="1" x14ac:dyDescent="0.3">
      <c r="A44" s="228" t="s">
        <v>97</v>
      </c>
      <c r="B44" s="229"/>
      <c r="C44" s="135">
        <f>SUM(C39:C43)</f>
        <v>7</v>
      </c>
      <c r="D44" s="135"/>
      <c r="E44" s="135">
        <f t="shared" ref="E44" si="12">SUM(E39:E43)</f>
        <v>4.43</v>
      </c>
      <c r="F44" s="155"/>
      <c r="G44" s="160">
        <f>SUM(G39:G43)</f>
        <v>425388.5</v>
      </c>
      <c r="H44" s="156"/>
      <c r="I44" s="157">
        <f t="shared" si="2"/>
        <v>0</v>
      </c>
      <c r="J44" s="156"/>
      <c r="K44" s="155"/>
      <c r="L44" s="160">
        <f>SUM(L39:L43)</f>
        <v>510983.44000000006</v>
      </c>
    </row>
    <row r="45" spans="1:12" s="11" customFormat="1" ht="33.75" customHeight="1" x14ac:dyDescent="0.3">
      <c r="A45" s="158"/>
      <c r="B45" s="120" t="s">
        <v>44</v>
      </c>
      <c r="C45" s="121"/>
      <c r="D45" s="158"/>
      <c r="E45" s="158"/>
      <c r="F45" s="155"/>
      <c r="G45" s="155"/>
      <c r="H45" s="156"/>
      <c r="I45" s="157">
        <f t="shared" si="2"/>
        <v>0</v>
      </c>
      <c r="J45" s="156"/>
      <c r="K45" s="155"/>
      <c r="L45" s="161"/>
    </row>
    <row r="46" spans="1:12" s="11" customFormat="1" ht="27" customHeight="1" x14ac:dyDescent="0.3">
      <c r="A46" s="154">
        <v>34</v>
      </c>
      <c r="B46" s="115" t="s">
        <v>10</v>
      </c>
      <c r="C46" s="15">
        <v>1</v>
      </c>
      <c r="D46" s="154">
        <v>0.5</v>
      </c>
      <c r="E46" s="154">
        <f>C46*D46</f>
        <v>0.5</v>
      </c>
      <c r="F46" s="155">
        <v>115000</v>
      </c>
      <c r="G46" s="155">
        <f t="shared" si="1"/>
        <v>57500</v>
      </c>
      <c r="H46" s="156">
        <v>0.08</v>
      </c>
      <c r="I46" s="157">
        <f t="shared" si="2"/>
        <v>9200</v>
      </c>
      <c r="J46" s="156">
        <f>F46*H46</f>
        <v>9200</v>
      </c>
      <c r="K46" s="155">
        <v>124200</v>
      </c>
      <c r="L46" s="155">
        <f>E46*K46</f>
        <v>62100</v>
      </c>
    </row>
    <row r="47" spans="1:12" x14ac:dyDescent="0.3">
      <c r="A47" s="154">
        <v>35</v>
      </c>
      <c r="B47" s="114" t="s">
        <v>11</v>
      </c>
      <c r="C47" s="15">
        <v>2</v>
      </c>
      <c r="D47" s="154">
        <v>0.56000000000000005</v>
      </c>
      <c r="E47" s="154">
        <f t="shared" ref="E47:E50" si="13">C47*D47</f>
        <v>1.1200000000000001</v>
      </c>
      <c r="F47" s="155">
        <v>96275</v>
      </c>
      <c r="G47" s="155">
        <f t="shared" si="1"/>
        <v>107828.00000000001</v>
      </c>
      <c r="H47" s="156">
        <v>0.08</v>
      </c>
      <c r="I47" s="157">
        <f t="shared" si="2"/>
        <v>23533</v>
      </c>
      <c r="J47" s="156">
        <f t="shared" ref="J47" si="14">F47*H47</f>
        <v>7702</v>
      </c>
      <c r="K47" s="155">
        <v>119808</v>
      </c>
      <c r="L47" s="155">
        <f t="shared" ref="L47:L50" si="15">E47*K47</f>
        <v>134184.96000000002</v>
      </c>
    </row>
    <row r="48" spans="1:12" x14ac:dyDescent="0.3">
      <c r="A48" s="154">
        <v>36</v>
      </c>
      <c r="B48" s="115" t="s">
        <v>100</v>
      </c>
      <c r="C48" s="15">
        <v>1</v>
      </c>
      <c r="D48" s="154">
        <v>0.75</v>
      </c>
      <c r="E48" s="154">
        <f t="shared" si="13"/>
        <v>0.75</v>
      </c>
      <c r="F48" s="155">
        <v>91275</v>
      </c>
      <c r="G48" s="155">
        <f t="shared" si="1"/>
        <v>68456.25</v>
      </c>
      <c r="H48" s="156">
        <v>8725</v>
      </c>
      <c r="I48" s="157">
        <f t="shared" si="2"/>
        <v>16725</v>
      </c>
      <c r="J48" s="156"/>
      <c r="K48" s="155">
        <v>108000</v>
      </c>
      <c r="L48" s="155">
        <f t="shared" si="15"/>
        <v>81000</v>
      </c>
    </row>
    <row r="49" spans="1:12" x14ac:dyDescent="0.3">
      <c r="A49" s="154">
        <v>37</v>
      </c>
      <c r="B49" s="115" t="s">
        <v>19</v>
      </c>
      <c r="C49" s="15">
        <v>1</v>
      </c>
      <c r="D49" s="154">
        <v>0.5</v>
      </c>
      <c r="E49" s="154">
        <f t="shared" si="13"/>
        <v>0.5</v>
      </c>
      <c r="F49" s="155">
        <v>91275</v>
      </c>
      <c r="G49" s="155">
        <f t="shared" si="1"/>
        <v>45637.5</v>
      </c>
      <c r="H49" s="156">
        <v>8725</v>
      </c>
      <c r="I49" s="157">
        <f t="shared" si="2"/>
        <v>16725</v>
      </c>
      <c r="J49" s="156"/>
      <c r="K49" s="155">
        <v>108000</v>
      </c>
      <c r="L49" s="155">
        <f t="shared" si="15"/>
        <v>54000</v>
      </c>
    </row>
    <row r="50" spans="1:12" x14ac:dyDescent="0.3">
      <c r="A50" s="154">
        <v>38</v>
      </c>
      <c r="B50" s="114" t="s">
        <v>15</v>
      </c>
      <c r="C50" s="15">
        <v>1</v>
      </c>
      <c r="D50" s="154">
        <v>1</v>
      </c>
      <c r="E50" s="154">
        <f t="shared" si="13"/>
        <v>1</v>
      </c>
      <c r="F50" s="155">
        <v>94275</v>
      </c>
      <c r="G50" s="155">
        <f t="shared" si="1"/>
        <v>94275</v>
      </c>
      <c r="H50" s="156">
        <v>0.08</v>
      </c>
      <c r="I50" s="157">
        <f t="shared" si="2"/>
        <v>17725</v>
      </c>
      <c r="J50" s="156">
        <f>F50*H50</f>
        <v>7542</v>
      </c>
      <c r="K50" s="155">
        <v>112000</v>
      </c>
      <c r="L50" s="155">
        <f t="shared" si="15"/>
        <v>112000</v>
      </c>
    </row>
    <row r="51" spans="1:12" s="12" customFormat="1" ht="18.75" customHeight="1" x14ac:dyDescent="0.3">
      <c r="A51" s="228" t="s">
        <v>96</v>
      </c>
      <c r="B51" s="229"/>
      <c r="C51" s="135">
        <f>SUM(C46:C50)</f>
        <v>6</v>
      </c>
      <c r="D51" s="162"/>
      <c r="E51" s="162">
        <f>SUM(E46:E50)</f>
        <v>3.87</v>
      </c>
      <c r="F51" s="155"/>
      <c r="G51" s="160">
        <f>SUM(G46:G50)</f>
        <v>373696.75</v>
      </c>
      <c r="H51" s="156"/>
      <c r="I51" s="157">
        <f t="shared" si="2"/>
        <v>0</v>
      </c>
      <c r="J51" s="156"/>
      <c r="K51" s="155"/>
      <c r="L51" s="160">
        <f>SUM(L46:L50)</f>
        <v>443284.96</v>
      </c>
    </row>
    <row r="52" spans="1:12" s="11" customFormat="1" ht="28.5" customHeight="1" x14ac:dyDescent="0.3">
      <c r="A52" s="158"/>
      <c r="B52" s="120" t="s">
        <v>45</v>
      </c>
      <c r="C52" s="121"/>
      <c r="D52" s="158"/>
      <c r="E52" s="158"/>
      <c r="F52" s="155"/>
      <c r="G52" s="155"/>
      <c r="H52" s="156"/>
      <c r="I52" s="157">
        <f t="shared" si="2"/>
        <v>0</v>
      </c>
      <c r="J52" s="156"/>
      <c r="K52" s="155"/>
      <c r="L52" s="161"/>
    </row>
    <row r="53" spans="1:12" x14ac:dyDescent="0.3">
      <c r="A53" s="154">
        <v>39</v>
      </c>
      <c r="B53" s="114" t="s">
        <v>11</v>
      </c>
      <c r="C53" s="15">
        <v>1</v>
      </c>
      <c r="D53" s="154">
        <v>0.5</v>
      </c>
      <c r="E53" s="154">
        <f>C53*D53</f>
        <v>0.5</v>
      </c>
      <c r="F53" s="155">
        <v>96275</v>
      </c>
      <c r="G53" s="155">
        <f t="shared" si="1"/>
        <v>48137.5</v>
      </c>
      <c r="H53" s="156">
        <v>0.08</v>
      </c>
      <c r="I53" s="157">
        <f t="shared" si="2"/>
        <v>23533</v>
      </c>
      <c r="J53" s="156">
        <f>F53*H53</f>
        <v>7702</v>
      </c>
      <c r="K53" s="155">
        <v>119808</v>
      </c>
      <c r="L53" s="155">
        <f>E53*K53</f>
        <v>59904</v>
      </c>
    </row>
    <row r="54" spans="1:12" s="12" customFormat="1" ht="18.75" customHeight="1" x14ac:dyDescent="0.3">
      <c r="A54" s="228" t="s">
        <v>95</v>
      </c>
      <c r="B54" s="229"/>
      <c r="C54" s="135">
        <f>SUM(C53)</f>
        <v>1</v>
      </c>
      <c r="D54" s="162"/>
      <c r="E54" s="162">
        <f>SUM(E53)</f>
        <v>0.5</v>
      </c>
      <c r="F54" s="155"/>
      <c r="G54" s="160">
        <f>SUM(G53)</f>
        <v>48137.5</v>
      </c>
      <c r="H54" s="156"/>
      <c r="I54" s="157">
        <f t="shared" si="2"/>
        <v>0</v>
      </c>
      <c r="J54" s="156"/>
      <c r="K54" s="155"/>
      <c r="L54" s="160">
        <f>SUM(L53)</f>
        <v>59904</v>
      </c>
    </row>
    <row r="55" spans="1:12" s="11" customFormat="1" ht="24.75" customHeight="1" x14ac:dyDescent="0.3">
      <c r="A55" s="158"/>
      <c r="B55" s="120" t="s">
        <v>46</v>
      </c>
      <c r="C55" s="121"/>
      <c r="D55" s="158"/>
      <c r="E55" s="158"/>
      <c r="F55" s="155"/>
      <c r="G55" s="155"/>
      <c r="H55" s="156"/>
      <c r="I55" s="157">
        <f t="shared" si="2"/>
        <v>0</v>
      </c>
      <c r="J55" s="156"/>
      <c r="K55" s="155"/>
      <c r="L55" s="161"/>
    </row>
    <row r="56" spans="1:12" ht="21.75" customHeight="1" x14ac:dyDescent="0.3">
      <c r="A56" s="154">
        <v>40</v>
      </c>
      <c r="B56" s="114" t="s">
        <v>11</v>
      </c>
      <c r="C56" s="15">
        <v>1</v>
      </c>
      <c r="D56" s="154">
        <v>0.5</v>
      </c>
      <c r="E56" s="154">
        <f>C56*D56</f>
        <v>0.5</v>
      </c>
      <c r="F56" s="155">
        <v>96275</v>
      </c>
      <c r="G56" s="155">
        <f t="shared" si="1"/>
        <v>48137.5</v>
      </c>
      <c r="H56" s="156">
        <v>0.08</v>
      </c>
      <c r="I56" s="157">
        <f t="shared" si="2"/>
        <v>23533</v>
      </c>
      <c r="J56" s="156">
        <f>F56*H56</f>
        <v>7702</v>
      </c>
      <c r="K56" s="155">
        <v>119808</v>
      </c>
      <c r="L56" s="155">
        <f>E56*K56</f>
        <v>59904</v>
      </c>
    </row>
    <row r="57" spans="1:12" s="12" customFormat="1" ht="18.75" customHeight="1" x14ac:dyDescent="0.3">
      <c r="A57" s="228" t="s">
        <v>94</v>
      </c>
      <c r="B57" s="229"/>
      <c r="C57" s="135">
        <f>SUM(C56)</f>
        <v>1</v>
      </c>
      <c r="D57" s="162">
        <f>SUM(D56:D56)</f>
        <v>0.5</v>
      </c>
      <c r="E57" s="162">
        <f>SUM(E56)</f>
        <v>0.5</v>
      </c>
      <c r="F57" s="155"/>
      <c r="G57" s="160">
        <f>SUM(G56)</f>
        <v>48137.5</v>
      </c>
      <c r="H57" s="156"/>
      <c r="I57" s="157">
        <f t="shared" si="2"/>
        <v>0</v>
      </c>
      <c r="J57" s="156"/>
      <c r="K57" s="155"/>
      <c r="L57" s="160">
        <f>SUM(L56)</f>
        <v>59904</v>
      </c>
    </row>
    <row r="58" spans="1:12" s="11" customFormat="1" ht="30.75" customHeight="1" x14ac:dyDescent="0.3">
      <c r="A58" s="158"/>
      <c r="B58" s="120" t="s">
        <v>47</v>
      </c>
      <c r="C58" s="121"/>
      <c r="D58" s="158"/>
      <c r="E58" s="158"/>
      <c r="F58" s="155"/>
      <c r="G58" s="155"/>
      <c r="H58" s="156"/>
      <c r="I58" s="157">
        <f t="shared" si="2"/>
        <v>0</v>
      </c>
      <c r="J58" s="156"/>
      <c r="K58" s="155"/>
      <c r="L58" s="161"/>
    </row>
    <row r="59" spans="1:12" ht="19.5" customHeight="1" x14ac:dyDescent="0.3">
      <c r="A59" s="154">
        <v>41</v>
      </c>
      <c r="B59" s="114" t="s">
        <v>11</v>
      </c>
      <c r="C59" s="15">
        <v>1</v>
      </c>
      <c r="D59" s="154">
        <v>0.5</v>
      </c>
      <c r="E59" s="154">
        <f>C59*D59</f>
        <v>0.5</v>
      </c>
      <c r="F59" s="155">
        <v>96275</v>
      </c>
      <c r="G59" s="155">
        <f t="shared" si="1"/>
        <v>48137.5</v>
      </c>
      <c r="H59" s="156">
        <v>0.08</v>
      </c>
      <c r="I59" s="157">
        <f t="shared" si="2"/>
        <v>23533</v>
      </c>
      <c r="J59" s="156">
        <f>F59*H59</f>
        <v>7702</v>
      </c>
      <c r="K59" s="155">
        <v>119808</v>
      </c>
      <c r="L59" s="155">
        <f>E59*K59</f>
        <v>59904</v>
      </c>
    </row>
    <row r="60" spans="1:12" s="12" customFormat="1" ht="18.75" customHeight="1" x14ac:dyDescent="0.3">
      <c r="A60" s="228" t="s">
        <v>93</v>
      </c>
      <c r="B60" s="229"/>
      <c r="C60" s="135">
        <f>SUM(C59)</f>
        <v>1</v>
      </c>
      <c r="D60" s="162">
        <f>SUM(D59:D59)</f>
        <v>0.5</v>
      </c>
      <c r="E60" s="162">
        <f>SUM(E59)</f>
        <v>0.5</v>
      </c>
      <c r="F60" s="155"/>
      <c r="G60" s="160">
        <f>SUM(G59)</f>
        <v>48137.5</v>
      </c>
      <c r="H60" s="156"/>
      <c r="I60" s="157">
        <f t="shared" si="2"/>
        <v>0</v>
      </c>
      <c r="J60" s="156"/>
      <c r="K60" s="155"/>
      <c r="L60" s="160">
        <f>SUM(L59)</f>
        <v>59904</v>
      </c>
    </row>
    <row r="61" spans="1:12" s="11" customFormat="1" ht="28.5" customHeight="1" x14ac:dyDescent="0.3">
      <c r="A61" s="158"/>
      <c r="B61" s="120" t="s">
        <v>48</v>
      </c>
      <c r="C61" s="121"/>
      <c r="D61" s="158"/>
      <c r="E61" s="158"/>
      <c r="F61" s="155"/>
      <c r="G61" s="155"/>
      <c r="H61" s="156"/>
      <c r="I61" s="157">
        <f t="shared" si="2"/>
        <v>0</v>
      </c>
      <c r="J61" s="156"/>
      <c r="K61" s="155"/>
      <c r="L61" s="161"/>
    </row>
    <row r="62" spans="1:12" ht="20.25" customHeight="1" x14ac:dyDescent="0.3">
      <c r="A62" s="154">
        <v>42</v>
      </c>
      <c r="B62" s="114" t="s">
        <v>11</v>
      </c>
      <c r="C62" s="15">
        <v>1</v>
      </c>
      <c r="D62" s="154">
        <v>0.5</v>
      </c>
      <c r="E62" s="154">
        <f>C62*D62</f>
        <v>0.5</v>
      </c>
      <c r="F62" s="155">
        <v>96275</v>
      </c>
      <c r="G62" s="155">
        <f t="shared" si="1"/>
        <v>48137.5</v>
      </c>
      <c r="H62" s="156">
        <v>0.08</v>
      </c>
      <c r="I62" s="157">
        <f t="shared" si="2"/>
        <v>23533</v>
      </c>
      <c r="J62" s="156">
        <f>F62*H62</f>
        <v>7702</v>
      </c>
      <c r="K62" s="155">
        <v>119808</v>
      </c>
      <c r="L62" s="155">
        <f>E62*K62</f>
        <v>59904</v>
      </c>
    </row>
    <row r="63" spans="1:12" s="12" customFormat="1" ht="18.75" customHeight="1" x14ac:dyDescent="0.3">
      <c r="A63" s="228" t="s">
        <v>92</v>
      </c>
      <c r="B63" s="229"/>
      <c r="C63" s="135">
        <f>SUM(C62)</f>
        <v>1</v>
      </c>
      <c r="D63" s="162">
        <f>SUM(D62:D62)</f>
        <v>0.5</v>
      </c>
      <c r="E63" s="162">
        <f>SUM(E62)</f>
        <v>0.5</v>
      </c>
      <c r="F63" s="152"/>
      <c r="G63" s="160">
        <f>SUM(G62)</f>
        <v>48137.5</v>
      </c>
      <c r="H63" s="156"/>
      <c r="I63" s="157">
        <f t="shared" si="2"/>
        <v>0</v>
      </c>
      <c r="J63" s="156"/>
      <c r="K63" s="155"/>
      <c r="L63" s="160">
        <f>SUM(L62)</f>
        <v>59904</v>
      </c>
    </row>
    <row r="64" spans="1:12" s="13" customFormat="1" ht="18" customHeight="1" x14ac:dyDescent="0.3">
      <c r="A64" s="239" t="s">
        <v>7</v>
      </c>
      <c r="B64" s="240"/>
      <c r="C64" s="163">
        <v>56</v>
      </c>
      <c r="D64" s="163"/>
      <c r="E64" s="163">
        <f>E63+E60+E57+E54+E51+E44+E37+E27</f>
        <v>43.045000000000002</v>
      </c>
      <c r="F64" s="152"/>
      <c r="G64" s="160">
        <f>G63+G60+G57+G54+G51+G44+G37+G27</f>
        <v>4174234.375</v>
      </c>
      <c r="H64" s="156"/>
      <c r="I64" s="157">
        <f t="shared" si="2"/>
        <v>0</v>
      </c>
      <c r="J64" s="156"/>
      <c r="K64" s="155"/>
      <c r="L64" s="160">
        <f>+L27+L37+L44+L51+L54+L57+L60+L63</f>
        <v>5037721.3600000003</v>
      </c>
    </row>
    <row r="65" spans="1:12" x14ac:dyDescent="0.3">
      <c r="G65" s="92">
        <f>G64*12</f>
        <v>50090812.5</v>
      </c>
    </row>
    <row r="66" spans="1:12" ht="49.5" customHeight="1" x14ac:dyDescent="0.3">
      <c r="A66" s="234" t="s">
        <v>127</v>
      </c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</row>
  </sheetData>
  <sheetProtection selectLockedCells="1" selectUnlockedCells="1"/>
  <mergeCells count="12">
    <mergeCell ref="K1:L1"/>
    <mergeCell ref="A66:L66"/>
    <mergeCell ref="A64:B64"/>
    <mergeCell ref="A44:B44"/>
    <mergeCell ref="A27:B27"/>
    <mergeCell ref="A37:B37"/>
    <mergeCell ref="A51:B51"/>
    <mergeCell ref="A54:B54"/>
    <mergeCell ref="A57:B57"/>
    <mergeCell ref="A60:B60"/>
    <mergeCell ref="A63:B63"/>
    <mergeCell ref="A2:L2"/>
  </mergeCells>
  <pageMargins left="0.31" right="0.19685039370078741" top="0.27559055118110237" bottom="0.27559055118110237" header="0.23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3"/>
  <sheetViews>
    <sheetView workbookViewId="0">
      <selection activeCell="K1" sqref="K1:L1"/>
    </sheetView>
  </sheetViews>
  <sheetFormatPr defaultRowHeight="17.25" x14ac:dyDescent="0.3"/>
  <cols>
    <col min="1" max="1" width="4.140625" style="27" customWidth="1"/>
    <col min="2" max="2" width="28.140625" style="27" customWidth="1"/>
    <col min="3" max="3" width="10.5703125" style="5" customWidth="1"/>
    <col min="4" max="4" width="10.5703125" style="27" customWidth="1"/>
    <col min="5" max="5" width="10.85546875" style="5" customWidth="1"/>
    <col min="6" max="6" width="12.140625" style="27" hidden="1" customWidth="1"/>
    <col min="7" max="7" width="15" style="27" hidden="1" customWidth="1"/>
    <col min="8" max="8" width="9.7109375" style="63" hidden="1" customWidth="1"/>
    <col min="9" max="9" width="16.5703125" style="87" hidden="1" customWidth="1"/>
    <col min="10" max="10" width="0.140625" style="63" hidden="1" customWidth="1"/>
    <col min="11" max="11" width="15" style="63" customWidth="1"/>
    <col min="12" max="12" width="17" style="27" customWidth="1"/>
    <col min="13" max="22" width="9.140625" style="27"/>
    <col min="23" max="23" width="17.7109375" style="27" bestFit="1" customWidth="1"/>
    <col min="24" max="16384" width="9.140625" style="27"/>
  </cols>
  <sheetData>
    <row r="1" spans="1:12" ht="59.25" customHeight="1" x14ac:dyDescent="0.3">
      <c r="K1" s="223" t="s">
        <v>132</v>
      </c>
      <c r="L1" s="224"/>
    </row>
    <row r="2" spans="1:12" ht="46.5" customHeight="1" x14ac:dyDescent="0.3">
      <c r="A2" s="219" t="s">
        <v>87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9.5" customHeight="1" x14ac:dyDescent="0.3">
      <c r="A3" s="137"/>
      <c r="B3" s="137"/>
      <c r="C3" s="137"/>
      <c r="D3" s="137"/>
      <c r="E3" s="137"/>
      <c r="F3" s="137"/>
      <c r="G3" s="43" t="s">
        <v>102</v>
      </c>
      <c r="L3" s="147" t="s">
        <v>102</v>
      </c>
    </row>
    <row r="4" spans="1:12" ht="66.75" customHeight="1" x14ac:dyDescent="0.3">
      <c r="A4" s="138" t="s">
        <v>0</v>
      </c>
      <c r="B4" s="138" t="s">
        <v>82</v>
      </c>
      <c r="C4" s="136" t="s">
        <v>99</v>
      </c>
      <c r="D4" s="136" t="s">
        <v>98</v>
      </c>
      <c r="E4" s="136" t="s">
        <v>98</v>
      </c>
      <c r="F4" s="136" t="s">
        <v>55</v>
      </c>
      <c r="G4" s="136" t="s">
        <v>83</v>
      </c>
      <c r="H4" s="26"/>
      <c r="I4" s="65"/>
      <c r="J4" s="26"/>
      <c r="K4" s="136" t="s">
        <v>55</v>
      </c>
      <c r="L4" s="139" t="s">
        <v>114</v>
      </c>
    </row>
    <row r="5" spans="1:12" x14ac:dyDescent="0.3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5</v>
      </c>
      <c r="G5" s="117">
        <v>6</v>
      </c>
      <c r="H5" s="134"/>
      <c r="I5" s="182"/>
      <c r="J5" s="134"/>
      <c r="K5" s="118">
        <v>6</v>
      </c>
      <c r="L5" s="118">
        <v>7</v>
      </c>
    </row>
    <row r="6" spans="1:12" ht="15" customHeight="1" x14ac:dyDescent="0.3">
      <c r="A6" s="112">
        <v>1</v>
      </c>
      <c r="B6" s="115" t="s">
        <v>1</v>
      </c>
      <c r="C6" s="15">
        <v>1</v>
      </c>
      <c r="D6" s="112">
        <v>1</v>
      </c>
      <c r="E6" s="112">
        <f>C6*D6</f>
        <v>1</v>
      </c>
      <c r="F6" s="25">
        <v>180000</v>
      </c>
      <c r="G6" s="25">
        <f>F6*C6*D6</f>
        <v>180000</v>
      </c>
      <c r="H6" s="74">
        <v>0.08</v>
      </c>
      <c r="I6" s="88">
        <f>K6-F6</f>
        <v>20000</v>
      </c>
      <c r="J6" s="73">
        <f>F6*H6</f>
        <v>14400</v>
      </c>
      <c r="K6" s="25">
        <v>200000</v>
      </c>
      <c r="L6" s="25">
        <f>E6*K6</f>
        <v>200000</v>
      </c>
    </row>
    <row r="7" spans="1:12" x14ac:dyDescent="0.3">
      <c r="A7" s="112">
        <v>2</v>
      </c>
      <c r="B7" s="115" t="s">
        <v>8</v>
      </c>
      <c r="C7" s="15">
        <v>1</v>
      </c>
      <c r="D7" s="112">
        <v>1</v>
      </c>
      <c r="E7" s="112">
        <f t="shared" ref="E7:E8" si="0">C7*D7</f>
        <v>1</v>
      </c>
      <c r="F7" s="25">
        <v>115000</v>
      </c>
      <c r="G7" s="25">
        <f t="shared" ref="G7:G45" si="1">F7*C7*D7</f>
        <v>115000</v>
      </c>
      <c r="H7" s="74">
        <v>0.08</v>
      </c>
      <c r="I7" s="88">
        <f t="shared" ref="I7:I71" si="2">K7-F7</f>
        <v>19200</v>
      </c>
      <c r="J7" s="73">
        <f>F7*H7</f>
        <v>9200</v>
      </c>
      <c r="K7" s="25">
        <v>134200</v>
      </c>
      <c r="L7" s="25">
        <f t="shared" ref="L7:L8" si="3">E7*K7</f>
        <v>134200</v>
      </c>
    </row>
    <row r="8" spans="1:12" x14ac:dyDescent="0.3">
      <c r="A8" s="112">
        <v>3</v>
      </c>
      <c r="B8" s="115" t="s">
        <v>3</v>
      </c>
      <c r="C8" s="15">
        <v>1</v>
      </c>
      <c r="D8" s="112">
        <v>1</v>
      </c>
      <c r="E8" s="112">
        <f t="shared" si="0"/>
        <v>1</v>
      </c>
      <c r="F8" s="25">
        <v>91275</v>
      </c>
      <c r="G8" s="25">
        <f t="shared" si="1"/>
        <v>91275</v>
      </c>
      <c r="H8" s="26">
        <v>8725</v>
      </c>
      <c r="I8" s="88">
        <f t="shared" si="2"/>
        <v>22725</v>
      </c>
      <c r="J8" s="73"/>
      <c r="K8" s="25">
        <v>114000</v>
      </c>
      <c r="L8" s="25">
        <f t="shared" si="3"/>
        <v>114000</v>
      </c>
    </row>
    <row r="9" spans="1:12" s="28" customFormat="1" x14ac:dyDescent="0.3">
      <c r="A9" s="118"/>
      <c r="B9" s="119" t="s">
        <v>49</v>
      </c>
      <c r="C9" s="121"/>
      <c r="D9" s="118"/>
      <c r="E9" s="118"/>
      <c r="F9" s="25"/>
      <c r="G9" s="25"/>
      <c r="H9" s="26"/>
      <c r="I9" s="88">
        <f t="shared" si="2"/>
        <v>0</v>
      </c>
      <c r="J9" s="73"/>
      <c r="K9" s="25"/>
      <c r="L9" s="134"/>
    </row>
    <row r="10" spans="1:12" ht="30.75" customHeight="1" x14ac:dyDescent="0.3">
      <c r="A10" s="112">
        <v>4</v>
      </c>
      <c r="B10" s="115" t="s">
        <v>10</v>
      </c>
      <c r="C10" s="15">
        <v>1</v>
      </c>
      <c r="D10" s="112">
        <v>1</v>
      </c>
      <c r="E10" s="112">
        <f>C10*D10</f>
        <v>1</v>
      </c>
      <c r="F10" s="37">
        <v>115000</v>
      </c>
      <c r="G10" s="25">
        <f t="shared" si="1"/>
        <v>115000</v>
      </c>
      <c r="H10" s="74">
        <v>0.08</v>
      </c>
      <c r="I10" s="88">
        <f t="shared" si="2"/>
        <v>9200</v>
      </c>
      <c r="J10" s="73">
        <f>F10*H10</f>
        <v>9200</v>
      </c>
      <c r="K10" s="25">
        <v>124200</v>
      </c>
      <c r="L10" s="25">
        <f>E10*K10</f>
        <v>124200</v>
      </c>
    </row>
    <row r="11" spans="1:12" hidden="1" x14ac:dyDescent="0.3">
      <c r="A11" s="112">
        <v>5</v>
      </c>
      <c r="B11" s="114" t="s">
        <v>11</v>
      </c>
      <c r="C11" s="15"/>
      <c r="D11" s="112"/>
      <c r="E11" s="112"/>
      <c r="F11" s="37"/>
      <c r="G11" s="25"/>
      <c r="H11" s="74"/>
      <c r="I11" s="88">
        <f t="shared" si="2"/>
        <v>0</v>
      </c>
      <c r="J11" s="73"/>
      <c r="K11" s="25"/>
      <c r="L11" s="25">
        <f t="shared" ref="L11:L26" si="4">E11*K11</f>
        <v>0</v>
      </c>
    </row>
    <row r="12" spans="1:12" x14ac:dyDescent="0.3">
      <c r="A12" s="112">
        <v>5</v>
      </c>
      <c r="B12" s="114" t="s">
        <v>11</v>
      </c>
      <c r="C12" s="15">
        <v>8</v>
      </c>
      <c r="D12" s="112">
        <v>0.625</v>
      </c>
      <c r="E12" s="112">
        <f t="shared" ref="E12:E26" si="5">C12*D12</f>
        <v>5</v>
      </c>
      <c r="F12" s="37">
        <v>96275</v>
      </c>
      <c r="G12" s="25">
        <f t="shared" si="1"/>
        <v>481375</v>
      </c>
      <c r="H12" s="74">
        <v>0.08</v>
      </c>
      <c r="I12" s="88">
        <f t="shared" si="2"/>
        <v>23533</v>
      </c>
      <c r="J12" s="73">
        <f t="shared" ref="J12:J13" si="6">F12*H12</f>
        <v>7702</v>
      </c>
      <c r="K12" s="25">
        <v>119808</v>
      </c>
      <c r="L12" s="25">
        <f t="shared" si="4"/>
        <v>599040</v>
      </c>
    </row>
    <row r="13" spans="1:12" x14ac:dyDescent="0.3">
      <c r="A13" s="112">
        <v>6</v>
      </c>
      <c r="B13" s="114" t="s">
        <v>50</v>
      </c>
      <c r="C13" s="15">
        <v>1</v>
      </c>
      <c r="D13" s="112">
        <v>0.75</v>
      </c>
      <c r="E13" s="112">
        <f t="shared" si="5"/>
        <v>0.75</v>
      </c>
      <c r="F13" s="37">
        <f>91275+5000</f>
        <v>96275</v>
      </c>
      <c r="G13" s="25">
        <f t="shared" si="1"/>
        <v>72206.25</v>
      </c>
      <c r="H13" s="74">
        <v>0.08</v>
      </c>
      <c r="I13" s="88">
        <f t="shared" si="2"/>
        <v>23533</v>
      </c>
      <c r="J13" s="73">
        <f t="shared" si="6"/>
        <v>7702</v>
      </c>
      <c r="K13" s="25">
        <v>119808</v>
      </c>
      <c r="L13" s="25">
        <f t="shared" si="4"/>
        <v>89856</v>
      </c>
    </row>
    <row r="14" spans="1:12" x14ac:dyDescent="0.3">
      <c r="A14" s="112">
        <v>7</v>
      </c>
      <c r="B14" s="115" t="s">
        <v>13</v>
      </c>
      <c r="C14" s="15">
        <v>1</v>
      </c>
      <c r="D14" s="112">
        <v>1</v>
      </c>
      <c r="E14" s="112">
        <f t="shared" si="5"/>
        <v>1</v>
      </c>
      <c r="F14" s="37">
        <v>91275</v>
      </c>
      <c r="G14" s="25">
        <f t="shared" si="1"/>
        <v>91275</v>
      </c>
      <c r="H14" s="26">
        <v>8725</v>
      </c>
      <c r="I14" s="88">
        <f t="shared" si="2"/>
        <v>16725</v>
      </c>
      <c r="J14" s="73"/>
      <c r="K14" s="25">
        <v>108000</v>
      </c>
      <c r="L14" s="25">
        <f t="shared" si="4"/>
        <v>108000</v>
      </c>
    </row>
    <row r="15" spans="1:12" x14ac:dyDescent="0.3">
      <c r="A15" s="112">
        <v>8</v>
      </c>
      <c r="B15" s="115" t="s">
        <v>14</v>
      </c>
      <c r="C15" s="15">
        <v>1</v>
      </c>
      <c r="D15" s="112">
        <v>1</v>
      </c>
      <c r="E15" s="112">
        <f t="shared" si="5"/>
        <v>1</v>
      </c>
      <c r="F15" s="37">
        <v>91275</v>
      </c>
      <c r="G15" s="25">
        <f t="shared" si="1"/>
        <v>91275</v>
      </c>
      <c r="H15" s="26">
        <v>8725</v>
      </c>
      <c r="I15" s="88">
        <f t="shared" si="2"/>
        <v>16725</v>
      </c>
      <c r="J15" s="73"/>
      <c r="K15" s="25">
        <v>108000</v>
      </c>
      <c r="L15" s="25">
        <f t="shared" si="4"/>
        <v>108000</v>
      </c>
    </row>
    <row r="16" spans="1:12" x14ac:dyDescent="0.3">
      <c r="A16" s="112">
        <v>9</v>
      </c>
      <c r="B16" s="114" t="s">
        <v>15</v>
      </c>
      <c r="C16" s="15">
        <v>4</v>
      </c>
      <c r="D16" s="112">
        <v>1</v>
      </c>
      <c r="E16" s="112">
        <f t="shared" si="5"/>
        <v>4</v>
      </c>
      <c r="F16" s="37">
        <v>94275</v>
      </c>
      <c r="G16" s="25">
        <f t="shared" si="1"/>
        <v>377100</v>
      </c>
      <c r="H16" s="74">
        <v>0.08</v>
      </c>
      <c r="I16" s="88">
        <f t="shared" si="2"/>
        <v>17725</v>
      </c>
      <c r="J16" s="73">
        <f>F16*H16</f>
        <v>7542</v>
      </c>
      <c r="K16" s="25">
        <v>112000</v>
      </c>
      <c r="L16" s="25">
        <f t="shared" si="4"/>
        <v>448000</v>
      </c>
    </row>
    <row r="17" spans="1:12" x14ac:dyDescent="0.3">
      <c r="A17" s="112">
        <v>10</v>
      </c>
      <c r="B17" s="114" t="s">
        <v>16</v>
      </c>
      <c r="C17" s="15">
        <v>1</v>
      </c>
      <c r="D17" s="112">
        <v>1</v>
      </c>
      <c r="E17" s="112">
        <f t="shared" si="5"/>
        <v>1</v>
      </c>
      <c r="F17" s="37">
        <f>91275+5000</f>
        <v>96275</v>
      </c>
      <c r="G17" s="25">
        <f t="shared" si="1"/>
        <v>96275</v>
      </c>
      <c r="H17" s="74">
        <v>0.08</v>
      </c>
      <c r="I17" s="88">
        <f t="shared" si="2"/>
        <v>23533</v>
      </c>
      <c r="J17" s="73">
        <f t="shared" ref="J17:J18" si="7">F17*H17</f>
        <v>7702</v>
      </c>
      <c r="K17" s="25">
        <v>119808</v>
      </c>
      <c r="L17" s="25">
        <f t="shared" si="4"/>
        <v>119808</v>
      </c>
    </row>
    <row r="18" spans="1:12" x14ac:dyDescent="0.3">
      <c r="A18" s="112">
        <v>11</v>
      </c>
      <c r="B18" s="114" t="s">
        <v>17</v>
      </c>
      <c r="C18" s="15">
        <v>1</v>
      </c>
      <c r="D18" s="112">
        <v>0.75</v>
      </c>
      <c r="E18" s="112">
        <f t="shared" si="5"/>
        <v>0.75</v>
      </c>
      <c r="F18" s="37">
        <f>91275+5000</f>
        <v>96275</v>
      </c>
      <c r="G18" s="25">
        <f t="shared" si="1"/>
        <v>72206.25</v>
      </c>
      <c r="H18" s="74">
        <v>0.08</v>
      </c>
      <c r="I18" s="88">
        <f t="shared" si="2"/>
        <v>23533</v>
      </c>
      <c r="J18" s="73">
        <f t="shared" si="7"/>
        <v>7702</v>
      </c>
      <c r="K18" s="25">
        <v>119808</v>
      </c>
      <c r="L18" s="25">
        <f t="shared" si="4"/>
        <v>89856</v>
      </c>
    </row>
    <row r="19" spans="1:12" x14ac:dyDescent="0.3">
      <c r="A19" s="112">
        <v>12</v>
      </c>
      <c r="B19" s="114" t="s">
        <v>18</v>
      </c>
      <c r="C19" s="15">
        <v>1</v>
      </c>
      <c r="D19" s="112">
        <v>1</v>
      </c>
      <c r="E19" s="112">
        <f t="shared" si="5"/>
        <v>1</v>
      </c>
      <c r="F19" s="37">
        <v>88312</v>
      </c>
      <c r="G19" s="25">
        <f t="shared" si="1"/>
        <v>88312</v>
      </c>
      <c r="H19" s="26">
        <v>8725</v>
      </c>
      <c r="I19" s="88">
        <f t="shared" si="2"/>
        <v>19688</v>
      </c>
      <c r="J19" s="73"/>
      <c r="K19" s="25">
        <v>108000</v>
      </c>
      <c r="L19" s="25">
        <f t="shared" si="4"/>
        <v>108000</v>
      </c>
    </row>
    <row r="20" spans="1:12" x14ac:dyDescent="0.3">
      <c r="A20" s="112">
        <v>13</v>
      </c>
      <c r="B20" s="115" t="s">
        <v>4</v>
      </c>
      <c r="C20" s="15">
        <v>1</v>
      </c>
      <c r="D20" s="112">
        <v>1</v>
      </c>
      <c r="E20" s="112">
        <f t="shared" si="5"/>
        <v>1</v>
      </c>
      <c r="F20" s="37">
        <v>91275</v>
      </c>
      <c r="G20" s="25">
        <f t="shared" si="1"/>
        <v>91275</v>
      </c>
      <c r="H20" s="26">
        <v>8725</v>
      </c>
      <c r="I20" s="88">
        <f t="shared" si="2"/>
        <v>28725</v>
      </c>
      <c r="J20" s="73"/>
      <c r="K20" s="25">
        <v>120000</v>
      </c>
      <c r="L20" s="25">
        <f t="shared" si="4"/>
        <v>120000</v>
      </c>
    </row>
    <row r="21" spans="1:12" x14ac:dyDescent="0.3">
      <c r="A21" s="112">
        <v>14</v>
      </c>
      <c r="B21" s="115" t="s">
        <v>19</v>
      </c>
      <c r="C21" s="15">
        <v>1</v>
      </c>
      <c r="D21" s="112">
        <v>1</v>
      </c>
      <c r="E21" s="112">
        <f t="shared" si="5"/>
        <v>1</v>
      </c>
      <c r="F21" s="37">
        <v>91275</v>
      </c>
      <c r="G21" s="25">
        <f t="shared" si="1"/>
        <v>91275</v>
      </c>
      <c r="H21" s="26">
        <v>8725</v>
      </c>
      <c r="I21" s="88">
        <f t="shared" si="2"/>
        <v>16725</v>
      </c>
      <c r="J21" s="73"/>
      <c r="K21" s="25">
        <v>108000</v>
      </c>
      <c r="L21" s="25">
        <f t="shared" si="4"/>
        <v>108000</v>
      </c>
    </row>
    <row r="22" spans="1:12" x14ac:dyDescent="0.3">
      <c r="A22" s="112">
        <v>15</v>
      </c>
      <c r="B22" s="115" t="s">
        <v>20</v>
      </c>
      <c r="C22" s="15">
        <v>1</v>
      </c>
      <c r="D22" s="112">
        <v>0.5</v>
      </c>
      <c r="E22" s="112">
        <f t="shared" si="5"/>
        <v>0.5</v>
      </c>
      <c r="F22" s="37">
        <v>91275</v>
      </c>
      <c r="G22" s="25">
        <f t="shared" si="1"/>
        <v>45637.5</v>
      </c>
      <c r="H22" s="26">
        <v>8725</v>
      </c>
      <c r="I22" s="88">
        <f t="shared" si="2"/>
        <v>16725</v>
      </c>
      <c r="J22" s="73"/>
      <c r="K22" s="25">
        <v>108000</v>
      </c>
      <c r="L22" s="25">
        <f t="shared" si="4"/>
        <v>54000</v>
      </c>
    </row>
    <row r="23" spans="1:12" x14ac:dyDescent="0.3">
      <c r="A23" s="112">
        <v>16</v>
      </c>
      <c r="B23" s="115" t="s">
        <v>5</v>
      </c>
      <c r="C23" s="15">
        <v>1</v>
      </c>
      <c r="D23" s="112">
        <v>0.5</v>
      </c>
      <c r="E23" s="112">
        <f t="shared" si="5"/>
        <v>0.5</v>
      </c>
      <c r="F23" s="37">
        <v>91275</v>
      </c>
      <c r="G23" s="25">
        <f t="shared" si="1"/>
        <v>45637.5</v>
      </c>
      <c r="H23" s="26">
        <v>8725</v>
      </c>
      <c r="I23" s="88">
        <f t="shared" si="2"/>
        <v>16725</v>
      </c>
      <c r="J23" s="73"/>
      <c r="K23" s="25">
        <v>108000</v>
      </c>
      <c r="L23" s="25">
        <f t="shared" si="4"/>
        <v>54000</v>
      </c>
    </row>
    <row r="24" spans="1:12" x14ac:dyDescent="0.3">
      <c r="A24" s="112">
        <v>17</v>
      </c>
      <c r="B24" s="114" t="s">
        <v>21</v>
      </c>
      <c r="C24" s="15">
        <v>1</v>
      </c>
      <c r="D24" s="112">
        <v>0.25</v>
      </c>
      <c r="E24" s="112">
        <f t="shared" si="5"/>
        <v>0.25</v>
      </c>
      <c r="F24" s="37">
        <v>91275</v>
      </c>
      <c r="G24" s="25">
        <f t="shared" si="1"/>
        <v>22818.75</v>
      </c>
      <c r="H24" s="26">
        <v>8725</v>
      </c>
      <c r="I24" s="88">
        <f t="shared" si="2"/>
        <v>16725</v>
      </c>
      <c r="J24" s="73"/>
      <c r="K24" s="25">
        <v>108000</v>
      </c>
      <c r="L24" s="25">
        <f t="shared" si="4"/>
        <v>27000</v>
      </c>
    </row>
    <row r="25" spans="1:12" x14ac:dyDescent="0.3">
      <c r="A25" s="112">
        <v>18</v>
      </c>
      <c r="B25" s="114" t="s">
        <v>22</v>
      </c>
      <c r="C25" s="15">
        <v>1</v>
      </c>
      <c r="D25" s="112">
        <v>1</v>
      </c>
      <c r="E25" s="112">
        <f t="shared" si="5"/>
        <v>1</v>
      </c>
      <c r="F25" s="37">
        <v>91275</v>
      </c>
      <c r="G25" s="25">
        <f t="shared" si="1"/>
        <v>91275</v>
      </c>
      <c r="H25" s="26">
        <v>8725</v>
      </c>
      <c r="I25" s="88">
        <f t="shared" si="2"/>
        <v>16725</v>
      </c>
      <c r="J25" s="73"/>
      <c r="K25" s="25">
        <v>108000</v>
      </c>
      <c r="L25" s="25">
        <f t="shared" si="4"/>
        <v>108000</v>
      </c>
    </row>
    <row r="26" spans="1:12" x14ac:dyDescent="0.3">
      <c r="A26" s="112">
        <v>19</v>
      </c>
      <c r="B26" s="114" t="s">
        <v>6</v>
      </c>
      <c r="C26" s="15">
        <v>1</v>
      </c>
      <c r="D26" s="112">
        <v>1</v>
      </c>
      <c r="E26" s="112">
        <f t="shared" si="5"/>
        <v>1</v>
      </c>
      <c r="F26" s="25">
        <v>88312</v>
      </c>
      <c r="G26" s="25">
        <f t="shared" si="1"/>
        <v>88312</v>
      </c>
      <c r="H26" s="26">
        <v>8725</v>
      </c>
      <c r="I26" s="88">
        <f t="shared" si="2"/>
        <v>19688</v>
      </c>
      <c r="J26" s="73"/>
      <c r="K26" s="25">
        <v>108000</v>
      </c>
      <c r="L26" s="25">
        <f t="shared" si="4"/>
        <v>108000</v>
      </c>
    </row>
    <row r="27" spans="1:12" s="29" customFormat="1" x14ac:dyDescent="0.3">
      <c r="A27" s="228" t="s">
        <v>23</v>
      </c>
      <c r="B27" s="229"/>
      <c r="C27" s="135">
        <f>SUM(C6:C26)</f>
        <v>29</v>
      </c>
      <c r="D27" s="22"/>
      <c r="E27" s="22">
        <f>SUM(E6:E26)</f>
        <v>23.75</v>
      </c>
      <c r="F27" s="25"/>
      <c r="G27" s="36">
        <f>SUM(G6:G26)</f>
        <v>2347530.25</v>
      </c>
      <c r="H27" s="26"/>
      <c r="I27" s="88">
        <f t="shared" si="2"/>
        <v>0</v>
      </c>
      <c r="J27" s="73"/>
      <c r="K27" s="209">
        <v>0</v>
      </c>
      <c r="L27" s="36">
        <f>SUM(L6:L26)</f>
        <v>2821960</v>
      </c>
    </row>
    <row r="28" spans="1:12" s="28" customFormat="1" ht="25.5" customHeight="1" x14ac:dyDescent="0.3">
      <c r="A28" s="118"/>
      <c r="B28" s="120" t="s">
        <v>51</v>
      </c>
      <c r="C28" s="121"/>
      <c r="D28" s="118"/>
      <c r="E28" s="118"/>
      <c r="F28" s="25"/>
      <c r="G28" s="25"/>
      <c r="H28" s="26"/>
      <c r="I28" s="88">
        <f t="shared" si="2"/>
        <v>0</v>
      </c>
      <c r="J28" s="73"/>
      <c r="K28" s="25"/>
      <c r="L28" s="134"/>
    </row>
    <row r="29" spans="1:12" ht="27" x14ac:dyDescent="0.3">
      <c r="A29" s="112">
        <v>20</v>
      </c>
      <c r="B29" s="115" t="s">
        <v>10</v>
      </c>
      <c r="C29" s="15">
        <v>1</v>
      </c>
      <c r="D29" s="112">
        <v>0.5</v>
      </c>
      <c r="E29" s="112">
        <f>C29*D29</f>
        <v>0.5</v>
      </c>
      <c r="F29" s="37">
        <v>115000</v>
      </c>
      <c r="G29" s="25">
        <f t="shared" si="1"/>
        <v>57500</v>
      </c>
      <c r="H29" s="74">
        <v>0.08</v>
      </c>
      <c r="I29" s="88">
        <f t="shared" si="2"/>
        <v>9200</v>
      </c>
      <c r="J29" s="73">
        <f>F29*H29</f>
        <v>9200</v>
      </c>
      <c r="K29" s="25">
        <v>124200</v>
      </c>
      <c r="L29" s="25">
        <f>E29*K29</f>
        <v>62100</v>
      </c>
    </row>
    <row r="30" spans="1:12" x14ac:dyDescent="0.3">
      <c r="A30" s="112">
        <v>21</v>
      </c>
      <c r="B30" s="114" t="s">
        <v>11</v>
      </c>
      <c r="C30" s="15">
        <v>4</v>
      </c>
      <c r="D30" s="112">
        <v>0.56000000000000005</v>
      </c>
      <c r="E30" s="112">
        <f t="shared" ref="E30:E35" si="8">C30*D30</f>
        <v>2.2400000000000002</v>
      </c>
      <c r="F30" s="37">
        <v>96275</v>
      </c>
      <c r="G30" s="25">
        <f t="shared" si="1"/>
        <v>215656.00000000003</v>
      </c>
      <c r="H30" s="26">
        <v>8725</v>
      </c>
      <c r="I30" s="88">
        <f t="shared" si="2"/>
        <v>23533</v>
      </c>
      <c r="J30" s="73"/>
      <c r="K30" s="25">
        <v>119808</v>
      </c>
      <c r="L30" s="25">
        <f t="shared" ref="L30:L35" si="9">E30*K30</f>
        <v>268369.92000000004</v>
      </c>
    </row>
    <row r="31" spans="1:12" x14ac:dyDescent="0.3">
      <c r="A31" s="112">
        <v>22</v>
      </c>
      <c r="B31" s="115" t="s">
        <v>13</v>
      </c>
      <c r="C31" s="15">
        <v>1</v>
      </c>
      <c r="D31" s="112">
        <v>0.75</v>
      </c>
      <c r="E31" s="112">
        <f t="shared" si="8"/>
        <v>0.75</v>
      </c>
      <c r="F31" s="37">
        <v>88312</v>
      </c>
      <c r="G31" s="25">
        <f t="shared" si="1"/>
        <v>66234</v>
      </c>
      <c r="H31" s="26">
        <v>8725</v>
      </c>
      <c r="I31" s="88">
        <f t="shared" si="2"/>
        <v>19688</v>
      </c>
      <c r="J31" s="73"/>
      <c r="K31" s="25">
        <v>108000</v>
      </c>
      <c r="L31" s="25">
        <f t="shared" si="9"/>
        <v>81000</v>
      </c>
    </row>
    <row r="32" spans="1:12" x14ac:dyDescent="0.3">
      <c r="A32" s="112">
        <v>23</v>
      </c>
      <c r="B32" s="114" t="s">
        <v>15</v>
      </c>
      <c r="C32" s="15">
        <v>2</v>
      </c>
      <c r="D32" s="112">
        <v>1</v>
      </c>
      <c r="E32" s="112">
        <f t="shared" si="8"/>
        <v>2</v>
      </c>
      <c r="F32" s="37">
        <v>94275</v>
      </c>
      <c r="G32" s="25">
        <f t="shared" si="1"/>
        <v>188550</v>
      </c>
      <c r="H32" s="74">
        <v>0.08</v>
      </c>
      <c r="I32" s="88">
        <f t="shared" si="2"/>
        <v>17725</v>
      </c>
      <c r="J32" s="73">
        <f>F32*H32</f>
        <v>7542</v>
      </c>
      <c r="K32" s="25">
        <v>112000</v>
      </c>
      <c r="L32" s="25">
        <f t="shared" si="9"/>
        <v>224000</v>
      </c>
    </row>
    <row r="33" spans="1:23" x14ac:dyDescent="0.3">
      <c r="A33" s="112">
        <v>24</v>
      </c>
      <c r="B33" s="115" t="s">
        <v>19</v>
      </c>
      <c r="C33" s="15">
        <v>1</v>
      </c>
      <c r="D33" s="112">
        <v>0.5</v>
      </c>
      <c r="E33" s="112">
        <f t="shared" si="8"/>
        <v>0.5</v>
      </c>
      <c r="F33" s="37">
        <v>91275</v>
      </c>
      <c r="G33" s="25">
        <f t="shared" si="1"/>
        <v>45637.5</v>
      </c>
      <c r="H33" s="26">
        <v>8725</v>
      </c>
      <c r="I33" s="88">
        <f t="shared" si="2"/>
        <v>16725</v>
      </c>
      <c r="J33" s="73"/>
      <c r="K33" s="25">
        <v>108000</v>
      </c>
      <c r="L33" s="25">
        <f t="shared" si="9"/>
        <v>54000</v>
      </c>
    </row>
    <row r="34" spans="1:23" x14ac:dyDescent="0.3">
      <c r="A34" s="112">
        <v>25</v>
      </c>
      <c r="B34" s="115" t="s">
        <v>20</v>
      </c>
      <c r="C34" s="15">
        <v>1</v>
      </c>
      <c r="D34" s="112">
        <v>0.5</v>
      </c>
      <c r="E34" s="112">
        <f t="shared" si="8"/>
        <v>0.5</v>
      </c>
      <c r="F34" s="37">
        <v>91275</v>
      </c>
      <c r="G34" s="25">
        <f t="shared" si="1"/>
        <v>45637.5</v>
      </c>
      <c r="H34" s="26">
        <v>8725</v>
      </c>
      <c r="I34" s="88">
        <f t="shared" si="2"/>
        <v>16725</v>
      </c>
      <c r="J34" s="73"/>
      <c r="K34" s="25">
        <v>108000</v>
      </c>
      <c r="L34" s="25">
        <f t="shared" si="9"/>
        <v>54000</v>
      </c>
    </row>
    <row r="35" spans="1:23" x14ac:dyDescent="0.3">
      <c r="A35" s="112">
        <v>26</v>
      </c>
      <c r="B35" s="114" t="s">
        <v>18</v>
      </c>
      <c r="C35" s="15">
        <v>1</v>
      </c>
      <c r="D35" s="112">
        <v>0.5</v>
      </c>
      <c r="E35" s="112">
        <f t="shared" si="8"/>
        <v>0.5</v>
      </c>
      <c r="F35" s="37">
        <v>91275</v>
      </c>
      <c r="G35" s="25">
        <f t="shared" si="1"/>
        <v>45637.5</v>
      </c>
      <c r="H35" s="26">
        <v>8725</v>
      </c>
      <c r="I35" s="88">
        <f t="shared" si="2"/>
        <v>16725</v>
      </c>
      <c r="J35" s="73"/>
      <c r="K35" s="25">
        <v>108000</v>
      </c>
      <c r="L35" s="25">
        <f t="shared" si="9"/>
        <v>54000</v>
      </c>
      <c r="W35" s="213"/>
    </row>
    <row r="36" spans="1:23" s="29" customFormat="1" x14ac:dyDescent="0.3">
      <c r="A36" s="228" t="s">
        <v>52</v>
      </c>
      <c r="B36" s="229"/>
      <c r="C36" s="135">
        <f>SUM(C29:C35)</f>
        <v>11</v>
      </c>
      <c r="D36" s="22"/>
      <c r="E36" s="22">
        <f>SUM(E29:E35)</f>
        <v>6.99</v>
      </c>
      <c r="F36" s="25"/>
      <c r="G36" s="36">
        <f>SUM(G29:G35)</f>
        <v>664852.5</v>
      </c>
      <c r="H36" s="26"/>
      <c r="I36" s="88">
        <f t="shared" si="2"/>
        <v>0</v>
      </c>
      <c r="J36" s="73"/>
      <c r="K36" s="25"/>
      <c r="L36" s="36">
        <f>SUM(L29:L35)</f>
        <v>797469.92</v>
      </c>
    </row>
    <row r="37" spans="1:23" s="28" customFormat="1" ht="27.75" customHeight="1" x14ac:dyDescent="0.3">
      <c r="A37" s="118"/>
      <c r="B37" s="120" t="s">
        <v>53</v>
      </c>
      <c r="C37" s="121"/>
      <c r="D37" s="118"/>
      <c r="E37" s="118"/>
      <c r="F37" s="25"/>
      <c r="G37" s="25"/>
      <c r="H37" s="26"/>
      <c r="I37" s="88">
        <f t="shared" si="2"/>
        <v>0</v>
      </c>
      <c r="J37" s="73"/>
      <c r="K37" s="25"/>
      <c r="L37" s="134"/>
    </row>
    <row r="38" spans="1:23" ht="27" x14ac:dyDescent="0.3">
      <c r="A38" s="112">
        <v>27</v>
      </c>
      <c r="B38" s="115" t="s">
        <v>10</v>
      </c>
      <c r="C38" s="15">
        <v>1</v>
      </c>
      <c r="D38" s="112">
        <v>0.5</v>
      </c>
      <c r="E38" s="112">
        <f>C38*D38</f>
        <v>0.5</v>
      </c>
      <c r="F38" s="37">
        <v>115000</v>
      </c>
      <c r="G38" s="25">
        <f t="shared" si="1"/>
        <v>57500</v>
      </c>
      <c r="H38" s="74">
        <v>0.08</v>
      </c>
      <c r="I38" s="88">
        <f t="shared" si="2"/>
        <v>9200</v>
      </c>
      <c r="J38" s="73">
        <f>F38*H38</f>
        <v>9200</v>
      </c>
      <c r="K38" s="25">
        <v>124200</v>
      </c>
      <c r="L38" s="25">
        <f>E38*K38</f>
        <v>62100</v>
      </c>
    </row>
    <row r="39" spans="1:23" x14ac:dyDescent="0.3">
      <c r="A39" s="112">
        <v>28</v>
      </c>
      <c r="B39" s="114" t="s">
        <v>11</v>
      </c>
      <c r="C39" s="15">
        <v>4</v>
      </c>
      <c r="D39" s="112">
        <v>0.56000000000000005</v>
      </c>
      <c r="E39" s="112">
        <f t="shared" ref="E39:E45" si="10">C39*D39</f>
        <v>2.2400000000000002</v>
      </c>
      <c r="F39" s="37">
        <v>96275</v>
      </c>
      <c r="G39" s="25">
        <f t="shared" si="1"/>
        <v>215656.00000000003</v>
      </c>
      <c r="H39" s="74">
        <v>0.08</v>
      </c>
      <c r="I39" s="88">
        <f t="shared" si="2"/>
        <v>23533</v>
      </c>
      <c r="J39" s="73">
        <f t="shared" ref="J39" si="11">F39*H39</f>
        <v>7702</v>
      </c>
      <c r="K39" s="25">
        <v>119808</v>
      </c>
      <c r="L39" s="25">
        <f t="shared" ref="L39:L45" si="12">E39*K39</f>
        <v>268369.92000000004</v>
      </c>
    </row>
    <row r="40" spans="1:23" x14ac:dyDescent="0.3">
      <c r="A40" s="112">
        <v>29</v>
      </c>
      <c r="B40" s="115" t="s">
        <v>13</v>
      </c>
      <c r="C40" s="15">
        <v>1</v>
      </c>
      <c r="D40" s="112">
        <v>1</v>
      </c>
      <c r="E40" s="112">
        <f t="shared" si="10"/>
        <v>1</v>
      </c>
      <c r="F40" s="37">
        <v>88312</v>
      </c>
      <c r="G40" s="25">
        <f t="shared" si="1"/>
        <v>88312</v>
      </c>
      <c r="H40" s="26">
        <v>8725</v>
      </c>
      <c r="I40" s="88">
        <f t="shared" si="2"/>
        <v>19688</v>
      </c>
      <c r="J40" s="73"/>
      <c r="K40" s="25">
        <v>108000</v>
      </c>
      <c r="L40" s="25">
        <f t="shared" si="12"/>
        <v>108000</v>
      </c>
    </row>
    <row r="41" spans="1:23" x14ac:dyDescent="0.3">
      <c r="A41" s="112">
        <v>30</v>
      </c>
      <c r="B41" s="114" t="s">
        <v>15</v>
      </c>
      <c r="C41" s="15">
        <v>2</v>
      </c>
      <c r="D41" s="112">
        <v>1</v>
      </c>
      <c r="E41" s="112">
        <f t="shared" si="10"/>
        <v>2</v>
      </c>
      <c r="F41" s="37">
        <v>94275</v>
      </c>
      <c r="G41" s="25">
        <f t="shared" si="1"/>
        <v>188550</v>
      </c>
      <c r="H41" s="74">
        <v>0.08</v>
      </c>
      <c r="I41" s="88">
        <f t="shared" si="2"/>
        <v>13725</v>
      </c>
      <c r="J41" s="73">
        <f>F41*H41</f>
        <v>7542</v>
      </c>
      <c r="K41" s="25">
        <v>108000</v>
      </c>
      <c r="L41" s="25">
        <f t="shared" si="12"/>
        <v>216000</v>
      </c>
    </row>
    <row r="42" spans="1:23" x14ac:dyDescent="0.3">
      <c r="A42" s="112">
        <v>31</v>
      </c>
      <c r="B42" s="115" t="s">
        <v>19</v>
      </c>
      <c r="C42" s="15">
        <v>1</v>
      </c>
      <c r="D42" s="112">
        <v>0.5</v>
      </c>
      <c r="E42" s="112">
        <f t="shared" si="10"/>
        <v>0.5</v>
      </c>
      <c r="F42" s="37">
        <v>91275</v>
      </c>
      <c r="G42" s="25">
        <f t="shared" si="1"/>
        <v>45637.5</v>
      </c>
      <c r="H42" s="26">
        <v>8725</v>
      </c>
      <c r="I42" s="88">
        <f t="shared" si="2"/>
        <v>16725</v>
      </c>
      <c r="J42" s="73"/>
      <c r="K42" s="25">
        <v>108000</v>
      </c>
      <c r="L42" s="25">
        <f t="shared" si="12"/>
        <v>54000</v>
      </c>
    </row>
    <row r="43" spans="1:23" x14ac:dyDescent="0.3">
      <c r="A43" s="112">
        <v>32</v>
      </c>
      <c r="B43" s="115" t="s">
        <v>4</v>
      </c>
      <c r="C43" s="15">
        <v>1</v>
      </c>
      <c r="D43" s="112">
        <v>0.5</v>
      </c>
      <c r="E43" s="112">
        <f t="shared" si="10"/>
        <v>0.5</v>
      </c>
      <c r="F43" s="37">
        <v>88312</v>
      </c>
      <c r="G43" s="25">
        <f t="shared" si="1"/>
        <v>44156</v>
      </c>
      <c r="H43" s="26">
        <v>8725</v>
      </c>
      <c r="I43" s="88">
        <f t="shared" si="2"/>
        <v>19688</v>
      </c>
      <c r="J43" s="73"/>
      <c r="K43" s="25">
        <v>108000</v>
      </c>
      <c r="L43" s="25">
        <f t="shared" si="12"/>
        <v>54000</v>
      </c>
    </row>
    <row r="44" spans="1:23" x14ac:dyDescent="0.3">
      <c r="A44" s="112">
        <v>33</v>
      </c>
      <c r="B44" s="114" t="s">
        <v>5</v>
      </c>
      <c r="C44" s="15">
        <v>1</v>
      </c>
      <c r="D44" s="112">
        <v>0.5</v>
      </c>
      <c r="E44" s="112">
        <f t="shared" si="10"/>
        <v>0.5</v>
      </c>
      <c r="F44" s="37">
        <v>91275</v>
      </c>
      <c r="G44" s="25">
        <f t="shared" si="1"/>
        <v>45637.5</v>
      </c>
      <c r="H44" s="26">
        <v>8725</v>
      </c>
      <c r="I44" s="88">
        <f t="shared" si="2"/>
        <v>16725</v>
      </c>
      <c r="J44" s="73"/>
      <c r="K44" s="25">
        <v>108000</v>
      </c>
      <c r="L44" s="25">
        <f t="shared" si="12"/>
        <v>54000</v>
      </c>
    </row>
    <row r="45" spans="1:23" x14ac:dyDescent="0.3">
      <c r="A45" s="112">
        <v>34</v>
      </c>
      <c r="B45" s="114" t="s">
        <v>18</v>
      </c>
      <c r="C45" s="15">
        <v>1</v>
      </c>
      <c r="D45" s="112">
        <v>0.5</v>
      </c>
      <c r="E45" s="112">
        <f t="shared" si="10"/>
        <v>0.5</v>
      </c>
      <c r="F45" s="37">
        <v>91275</v>
      </c>
      <c r="G45" s="25">
        <f t="shared" si="1"/>
        <v>45637.5</v>
      </c>
      <c r="H45" s="26">
        <v>8725</v>
      </c>
      <c r="I45" s="88">
        <f t="shared" si="2"/>
        <v>16725</v>
      </c>
      <c r="J45" s="73"/>
      <c r="K45" s="25">
        <v>108000</v>
      </c>
      <c r="L45" s="25">
        <f t="shared" si="12"/>
        <v>54000</v>
      </c>
    </row>
    <row r="46" spans="1:23" x14ac:dyDescent="0.3">
      <c r="A46" s="228" t="s">
        <v>54</v>
      </c>
      <c r="B46" s="229"/>
      <c r="C46" s="200">
        <v>12</v>
      </c>
      <c r="D46" s="22"/>
      <c r="E46" s="22">
        <f>SUM(E38:E45)</f>
        <v>7.74</v>
      </c>
      <c r="F46" s="36"/>
      <c r="G46" s="36">
        <f>SUM(G13:G20)</f>
        <v>979924.5</v>
      </c>
      <c r="H46" s="26"/>
      <c r="I46" s="88">
        <f t="shared" ref="I46" si="13">K46-F46</f>
        <v>0</v>
      </c>
      <c r="J46" s="73"/>
      <c r="K46" s="25"/>
      <c r="L46" s="36">
        <f>SUM(L38:L45)</f>
        <v>870469.92</v>
      </c>
    </row>
    <row r="47" spans="1:23" ht="28.5" x14ac:dyDescent="0.3">
      <c r="A47" s="112"/>
      <c r="B47" s="119" t="s">
        <v>36</v>
      </c>
      <c r="C47" s="122"/>
      <c r="D47" s="123"/>
      <c r="E47" s="123"/>
      <c r="F47" s="124"/>
      <c r="G47" s="124"/>
      <c r="H47" s="113"/>
      <c r="I47" s="149"/>
      <c r="J47" s="113"/>
      <c r="K47" s="113"/>
      <c r="L47" s="151"/>
    </row>
    <row r="48" spans="1:23" ht="27" x14ac:dyDescent="0.3">
      <c r="A48" s="112">
        <v>47</v>
      </c>
      <c r="B48" s="115" t="s">
        <v>10</v>
      </c>
      <c r="C48" s="201">
        <v>1</v>
      </c>
      <c r="D48" s="112">
        <v>0.5</v>
      </c>
      <c r="E48" s="112">
        <f>C48*D48</f>
        <v>0.5</v>
      </c>
      <c r="F48" s="113">
        <v>115000</v>
      </c>
      <c r="G48" s="113">
        <f t="shared" ref="G48:G56" si="14">F48*D48*C48</f>
        <v>57500</v>
      </c>
      <c r="H48" s="113">
        <v>0.08</v>
      </c>
      <c r="I48" s="149">
        <f t="shared" ref="I48:I67" si="15">K48-F48</f>
        <v>9200</v>
      </c>
      <c r="J48" s="113">
        <f>F48*H48</f>
        <v>9200</v>
      </c>
      <c r="K48" s="113">
        <v>124200</v>
      </c>
      <c r="L48" s="113">
        <f>E48*K48</f>
        <v>62100</v>
      </c>
    </row>
    <row r="49" spans="1:12" x14ac:dyDescent="0.3">
      <c r="A49" s="112">
        <v>48</v>
      </c>
      <c r="B49" s="114" t="s">
        <v>11</v>
      </c>
      <c r="C49" s="201">
        <v>2</v>
      </c>
      <c r="D49" s="112">
        <v>0.56000000000000005</v>
      </c>
      <c r="E49" s="112">
        <f t="shared" ref="E49:E53" si="16">C49*D49</f>
        <v>1.1200000000000001</v>
      </c>
      <c r="F49" s="113">
        <v>96275</v>
      </c>
      <c r="G49" s="113">
        <f t="shared" si="14"/>
        <v>107828.00000000001</v>
      </c>
      <c r="H49" s="113">
        <v>0.08</v>
      </c>
      <c r="I49" s="149">
        <f t="shared" si="15"/>
        <v>23533</v>
      </c>
      <c r="J49" s="113">
        <f>F49*H49</f>
        <v>7702</v>
      </c>
      <c r="K49" s="113">
        <v>119808</v>
      </c>
      <c r="L49" s="113">
        <f t="shared" ref="L49:L53" si="17">E49*K49</f>
        <v>134184.96000000002</v>
      </c>
    </row>
    <row r="50" spans="1:12" x14ac:dyDescent="0.3">
      <c r="A50" s="112">
        <v>49</v>
      </c>
      <c r="B50" s="115" t="s">
        <v>13</v>
      </c>
      <c r="C50" s="201">
        <v>1</v>
      </c>
      <c r="D50" s="112">
        <v>0.75</v>
      </c>
      <c r="E50" s="112">
        <f t="shared" si="16"/>
        <v>0.75</v>
      </c>
      <c r="F50" s="113">
        <v>91275</v>
      </c>
      <c r="G50" s="113">
        <f t="shared" si="14"/>
        <v>68456.25</v>
      </c>
      <c r="H50" s="113">
        <v>8725</v>
      </c>
      <c r="I50" s="149">
        <f t="shared" si="15"/>
        <v>16725</v>
      </c>
      <c r="J50" s="113"/>
      <c r="K50" s="113">
        <v>108000</v>
      </c>
      <c r="L50" s="113">
        <f t="shared" si="17"/>
        <v>81000</v>
      </c>
    </row>
    <row r="51" spans="1:12" x14ac:dyDescent="0.3">
      <c r="A51" s="112">
        <v>50</v>
      </c>
      <c r="B51" s="114" t="s">
        <v>15</v>
      </c>
      <c r="C51" s="201">
        <v>1</v>
      </c>
      <c r="D51" s="112">
        <v>1</v>
      </c>
      <c r="E51" s="112">
        <f t="shared" si="16"/>
        <v>1</v>
      </c>
      <c r="F51" s="113">
        <v>94275</v>
      </c>
      <c r="G51" s="113">
        <f t="shared" si="14"/>
        <v>94275</v>
      </c>
      <c r="H51" s="113">
        <v>0.08</v>
      </c>
      <c r="I51" s="149">
        <f t="shared" si="15"/>
        <v>17725</v>
      </c>
      <c r="J51" s="113">
        <f>F51*H51</f>
        <v>7542</v>
      </c>
      <c r="K51" s="113">
        <v>112000</v>
      </c>
      <c r="L51" s="113">
        <f t="shared" si="17"/>
        <v>112000</v>
      </c>
    </row>
    <row r="52" spans="1:12" x14ac:dyDescent="0.3">
      <c r="A52" s="112">
        <v>51</v>
      </c>
      <c r="B52" s="115" t="s">
        <v>19</v>
      </c>
      <c r="C52" s="201">
        <v>1</v>
      </c>
      <c r="D52" s="112">
        <v>0.5</v>
      </c>
      <c r="E52" s="112">
        <f t="shared" si="16"/>
        <v>0.5</v>
      </c>
      <c r="F52" s="113">
        <v>91275</v>
      </c>
      <c r="G52" s="113">
        <f t="shared" si="14"/>
        <v>45637.5</v>
      </c>
      <c r="H52" s="113">
        <v>8725</v>
      </c>
      <c r="I52" s="149">
        <f t="shared" si="15"/>
        <v>16725</v>
      </c>
      <c r="J52" s="113"/>
      <c r="K52" s="113">
        <v>108000</v>
      </c>
      <c r="L52" s="113">
        <f t="shared" si="17"/>
        <v>54000</v>
      </c>
    </row>
    <row r="53" spans="1:12" x14ac:dyDescent="0.3">
      <c r="A53" s="112">
        <v>52</v>
      </c>
      <c r="B53" s="114" t="s">
        <v>18</v>
      </c>
      <c r="C53" s="201">
        <v>1</v>
      </c>
      <c r="D53" s="112">
        <v>0.5</v>
      </c>
      <c r="E53" s="112">
        <f t="shared" si="16"/>
        <v>0.5</v>
      </c>
      <c r="F53" s="113">
        <v>91275</v>
      </c>
      <c r="G53" s="113">
        <f t="shared" si="14"/>
        <v>45637.5</v>
      </c>
      <c r="H53" s="113">
        <v>8725</v>
      </c>
      <c r="I53" s="149">
        <f t="shared" si="15"/>
        <v>16725</v>
      </c>
      <c r="J53" s="113"/>
      <c r="K53" s="113">
        <v>108000</v>
      </c>
      <c r="L53" s="113">
        <f t="shared" si="17"/>
        <v>54000</v>
      </c>
    </row>
    <row r="54" spans="1:12" x14ac:dyDescent="0.3">
      <c r="A54" s="228" t="s">
        <v>37</v>
      </c>
      <c r="B54" s="229"/>
      <c r="C54" s="200">
        <f>SUM(C48:C53)</f>
        <v>7</v>
      </c>
      <c r="D54" s="22"/>
      <c r="E54" s="22">
        <f>SUM(E48:E53)</f>
        <v>4.37</v>
      </c>
      <c r="F54" s="113"/>
      <c r="G54" s="35">
        <f>SUM(G48:G53)</f>
        <v>419334.25</v>
      </c>
      <c r="H54" s="113"/>
      <c r="I54" s="149">
        <f t="shared" si="15"/>
        <v>0</v>
      </c>
      <c r="J54" s="113"/>
      <c r="K54" s="113"/>
      <c r="L54" s="116">
        <f>SUM(L48:L53)</f>
        <v>497284.96</v>
      </c>
    </row>
    <row r="55" spans="1:12" x14ac:dyDescent="0.3">
      <c r="A55" s="118"/>
      <c r="B55" s="120" t="s">
        <v>38</v>
      </c>
      <c r="C55" s="121"/>
      <c r="D55" s="118"/>
      <c r="E55" s="118"/>
      <c r="F55" s="113"/>
      <c r="G55" s="113"/>
      <c r="H55" s="113"/>
      <c r="I55" s="149">
        <f t="shared" si="15"/>
        <v>0</v>
      </c>
      <c r="J55" s="113"/>
      <c r="K55" s="113"/>
      <c r="L55" s="151"/>
    </row>
    <row r="56" spans="1:12" x14ac:dyDescent="0.3">
      <c r="A56" s="112">
        <v>53</v>
      </c>
      <c r="B56" s="114" t="s">
        <v>11</v>
      </c>
      <c r="C56" s="201">
        <v>1</v>
      </c>
      <c r="D56" s="112">
        <v>0.5</v>
      </c>
      <c r="E56" s="112">
        <f>C56*D56</f>
        <v>0.5</v>
      </c>
      <c r="F56" s="113">
        <v>96275</v>
      </c>
      <c r="G56" s="113">
        <f t="shared" si="14"/>
        <v>48137.5</v>
      </c>
      <c r="H56" s="113">
        <v>0.08</v>
      </c>
      <c r="I56" s="149">
        <f t="shared" si="15"/>
        <v>23533</v>
      </c>
      <c r="J56" s="113">
        <f>F56*H56</f>
        <v>7702</v>
      </c>
      <c r="K56" s="113">
        <v>119808</v>
      </c>
      <c r="L56" s="113">
        <f>E56*K56</f>
        <v>59904</v>
      </c>
    </row>
    <row r="57" spans="1:12" x14ac:dyDescent="0.3">
      <c r="A57" s="228" t="s">
        <v>89</v>
      </c>
      <c r="B57" s="229"/>
      <c r="C57" s="200">
        <f>SUM(C56)</f>
        <v>1</v>
      </c>
      <c r="D57" s="22"/>
      <c r="E57" s="22">
        <f>SUM(E56)</f>
        <v>0.5</v>
      </c>
      <c r="F57" s="116"/>
      <c r="G57" s="116">
        <f>SUM(G56)</f>
        <v>48137.5</v>
      </c>
      <c r="H57" s="113"/>
      <c r="I57" s="149">
        <f t="shared" si="15"/>
        <v>0</v>
      </c>
      <c r="J57" s="113"/>
      <c r="K57" s="113"/>
      <c r="L57" s="116">
        <f>SUM(L56)</f>
        <v>59904</v>
      </c>
    </row>
    <row r="58" spans="1:12" ht="28.5" x14ac:dyDescent="0.3">
      <c r="A58" s="199"/>
      <c r="B58" s="200" t="s">
        <v>116</v>
      </c>
      <c r="C58" s="200"/>
      <c r="D58" s="22"/>
      <c r="E58" s="22"/>
      <c r="F58" s="116"/>
      <c r="G58" s="116"/>
      <c r="H58" s="113"/>
      <c r="I58" s="149"/>
      <c r="J58" s="113"/>
      <c r="K58" s="113"/>
      <c r="L58" s="116"/>
    </row>
    <row r="59" spans="1:12" ht="27" x14ac:dyDescent="0.3">
      <c r="A59" s="154">
        <v>54</v>
      </c>
      <c r="B59" s="115" t="s">
        <v>10</v>
      </c>
      <c r="C59" s="201">
        <v>1</v>
      </c>
      <c r="D59" s="154">
        <v>0.5</v>
      </c>
      <c r="E59" s="154">
        <f>C59*D59</f>
        <v>0.5</v>
      </c>
      <c r="F59" s="155">
        <v>115000</v>
      </c>
      <c r="G59" s="155">
        <f t="shared" ref="G59:G67" si="18">F59*C59*D59</f>
        <v>57500</v>
      </c>
      <c r="H59" s="156">
        <v>0.08</v>
      </c>
      <c r="I59" s="157">
        <f t="shared" si="15"/>
        <v>9200</v>
      </c>
      <c r="J59" s="156">
        <f>F59*H59</f>
        <v>9200</v>
      </c>
      <c r="K59" s="155">
        <v>124200</v>
      </c>
      <c r="L59" s="155">
        <v>62100</v>
      </c>
    </row>
    <row r="60" spans="1:12" x14ac:dyDescent="0.3">
      <c r="A60" s="154">
        <v>55</v>
      </c>
      <c r="B60" s="114" t="s">
        <v>11</v>
      </c>
      <c r="C60" s="201">
        <v>1</v>
      </c>
      <c r="D60" s="154">
        <v>0.56000000000000005</v>
      </c>
      <c r="E60" s="154">
        <v>0.56000000000000005</v>
      </c>
      <c r="F60" s="155"/>
      <c r="G60" s="155"/>
      <c r="H60" s="156"/>
      <c r="I60" s="157"/>
      <c r="J60" s="156"/>
      <c r="K60" s="155">
        <v>119808</v>
      </c>
      <c r="L60" s="155">
        <v>61600</v>
      </c>
    </row>
    <row r="61" spans="1:12" x14ac:dyDescent="0.3">
      <c r="A61" s="154">
        <v>56</v>
      </c>
      <c r="B61" s="114" t="s">
        <v>11</v>
      </c>
      <c r="C61" s="201">
        <v>1</v>
      </c>
      <c r="D61" s="154">
        <v>0.56000000000000005</v>
      </c>
      <c r="E61" s="154">
        <v>0.56000000000000005</v>
      </c>
      <c r="F61" s="155">
        <v>96275</v>
      </c>
      <c r="G61" s="155">
        <f t="shared" si="18"/>
        <v>53914.000000000007</v>
      </c>
      <c r="H61" s="156">
        <v>0.08</v>
      </c>
      <c r="I61" s="157">
        <f t="shared" si="15"/>
        <v>23533</v>
      </c>
      <c r="J61" s="156">
        <f>F61*H61</f>
        <v>7702</v>
      </c>
      <c r="K61" s="155">
        <v>119808</v>
      </c>
      <c r="L61" s="155">
        <f t="shared" ref="L61:L67" si="19">E61*K61</f>
        <v>67092.48000000001</v>
      </c>
    </row>
    <row r="62" spans="1:12" x14ac:dyDescent="0.3">
      <c r="A62" s="154">
        <v>57</v>
      </c>
      <c r="B62" s="115" t="s">
        <v>13</v>
      </c>
      <c r="C62" s="201">
        <v>1</v>
      </c>
      <c r="D62" s="154">
        <v>0.5</v>
      </c>
      <c r="E62" s="154">
        <f t="shared" ref="E62:E67" si="20">C62*D62</f>
        <v>0.5</v>
      </c>
      <c r="F62" s="155">
        <v>88312</v>
      </c>
      <c r="G62" s="155">
        <f t="shared" si="18"/>
        <v>44156</v>
      </c>
      <c r="H62" s="156">
        <v>8725</v>
      </c>
      <c r="I62" s="157">
        <f t="shared" si="15"/>
        <v>19688</v>
      </c>
      <c r="J62" s="156"/>
      <c r="K62" s="155">
        <v>108000</v>
      </c>
      <c r="L62" s="155">
        <f t="shared" si="19"/>
        <v>54000</v>
      </c>
    </row>
    <row r="63" spans="1:12" x14ac:dyDescent="0.3">
      <c r="A63" s="154">
        <v>58</v>
      </c>
      <c r="B63" s="114" t="s">
        <v>15</v>
      </c>
      <c r="C63" s="201">
        <v>1</v>
      </c>
      <c r="D63" s="154">
        <v>1</v>
      </c>
      <c r="E63" s="154">
        <f t="shared" si="20"/>
        <v>1</v>
      </c>
      <c r="F63" s="155">
        <v>94275</v>
      </c>
      <c r="G63" s="155">
        <f t="shared" si="18"/>
        <v>94275</v>
      </c>
      <c r="H63" s="156">
        <v>0.08</v>
      </c>
      <c r="I63" s="157">
        <f t="shared" si="15"/>
        <v>17725</v>
      </c>
      <c r="J63" s="156">
        <f>F63*H63</f>
        <v>7542</v>
      </c>
      <c r="K63" s="155">
        <v>112000</v>
      </c>
      <c r="L63" s="155">
        <f t="shared" si="19"/>
        <v>112000</v>
      </c>
    </row>
    <row r="64" spans="1:12" x14ac:dyDescent="0.3">
      <c r="A64" s="154">
        <v>59</v>
      </c>
      <c r="B64" s="115" t="s">
        <v>19</v>
      </c>
      <c r="C64" s="201">
        <v>1</v>
      </c>
      <c r="D64" s="154">
        <v>0.5</v>
      </c>
      <c r="E64" s="154">
        <f t="shared" si="20"/>
        <v>0.5</v>
      </c>
      <c r="F64" s="155">
        <v>91275</v>
      </c>
      <c r="G64" s="155">
        <f t="shared" si="18"/>
        <v>45637.5</v>
      </c>
      <c r="H64" s="156">
        <v>8725</v>
      </c>
      <c r="I64" s="157">
        <f t="shared" si="15"/>
        <v>16725</v>
      </c>
      <c r="J64" s="156"/>
      <c r="K64" s="155">
        <v>108000</v>
      </c>
      <c r="L64" s="155">
        <f t="shared" si="19"/>
        <v>54000</v>
      </c>
    </row>
    <row r="65" spans="1:12" x14ac:dyDescent="0.3">
      <c r="A65" s="154">
        <v>60</v>
      </c>
      <c r="B65" s="114" t="s">
        <v>6</v>
      </c>
      <c r="C65" s="201">
        <v>1</v>
      </c>
      <c r="D65" s="154">
        <v>1</v>
      </c>
      <c r="E65" s="154">
        <f t="shared" si="20"/>
        <v>1</v>
      </c>
      <c r="F65" s="155">
        <v>91275</v>
      </c>
      <c r="G65" s="155">
        <f t="shared" si="18"/>
        <v>91275</v>
      </c>
      <c r="H65" s="156">
        <v>8725</v>
      </c>
      <c r="I65" s="157">
        <f t="shared" si="15"/>
        <v>16725</v>
      </c>
      <c r="J65" s="156"/>
      <c r="K65" s="155">
        <v>108000</v>
      </c>
      <c r="L65" s="155">
        <f t="shared" si="19"/>
        <v>108000</v>
      </c>
    </row>
    <row r="66" spans="1:12" x14ac:dyDescent="0.3">
      <c r="A66" s="154">
        <v>61</v>
      </c>
      <c r="B66" s="115" t="s">
        <v>117</v>
      </c>
      <c r="C66" s="201">
        <v>1</v>
      </c>
      <c r="D66" s="154">
        <v>0.5</v>
      </c>
      <c r="E66" s="154">
        <v>0.5</v>
      </c>
      <c r="F66" s="155">
        <v>88312</v>
      </c>
      <c r="G66" s="155">
        <f t="shared" si="18"/>
        <v>44156</v>
      </c>
      <c r="H66" s="156">
        <v>8725</v>
      </c>
      <c r="I66" s="157">
        <f t="shared" si="15"/>
        <v>19688</v>
      </c>
      <c r="J66" s="156"/>
      <c r="K66" s="155">
        <v>108000</v>
      </c>
      <c r="L66" s="155">
        <f t="shared" si="19"/>
        <v>54000</v>
      </c>
    </row>
    <row r="67" spans="1:12" x14ac:dyDescent="0.3">
      <c r="A67" s="154">
        <v>62</v>
      </c>
      <c r="B67" s="114" t="s">
        <v>118</v>
      </c>
      <c r="C67" s="201">
        <v>1</v>
      </c>
      <c r="D67" s="154">
        <v>0.5</v>
      </c>
      <c r="E67" s="154">
        <f t="shared" si="20"/>
        <v>0.5</v>
      </c>
      <c r="F67" s="155">
        <v>91275</v>
      </c>
      <c r="G67" s="155">
        <f t="shared" si="18"/>
        <v>45637.5</v>
      </c>
      <c r="H67" s="156">
        <v>8725</v>
      </c>
      <c r="I67" s="157">
        <f t="shared" si="15"/>
        <v>16725</v>
      </c>
      <c r="J67" s="156"/>
      <c r="K67" s="155">
        <v>108000</v>
      </c>
      <c r="L67" s="155">
        <f t="shared" si="19"/>
        <v>54000</v>
      </c>
    </row>
    <row r="68" spans="1:12" x14ac:dyDescent="0.3">
      <c r="A68" s="194"/>
      <c r="B68" s="193" t="s">
        <v>119</v>
      </c>
      <c r="C68" s="196">
        <v>9</v>
      </c>
      <c r="D68" s="195"/>
      <c r="E68" s="197">
        <v>5.62</v>
      </c>
      <c r="F68" s="155"/>
      <c r="G68" s="155"/>
      <c r="H68" s="156"/>
      <c r="I68" s="157"/>
      <c r="J68" s="156"/>
      <c r="K68" s="198">
        <v>970200</v>
      </c>
      <c r="L68" s="198">
        <f>+L59+L60+L61+L62+L63+L64+L65+L66+L67</f>
        <v>626792.48</v>
      </c>
    </row>
    <row r="69" spans="1:12" x14ac:dyDescent="0.3">
      <c r="A69" s="98"/>
      <c r="B69" s="193"/>
      <c r="C69" s="144"/>
      <c r="D69" s="112"/>
      <c r="E69" s="112"/>
      <c r="F69" s="37"/>
      <c r="G69" s="25"/>
      <c r="H69" s="26"/>
      <c r="I69" s="88"/>
      <c r="J69" s="73"/>
      <c r="K69" s="25"/>
      <c r="L69" s="25"/>
    </row>
    <row r="70" spans="1:12" x14ac:dyDescent="0.3">
      <c r="A70" s="98"/>
      <c r="B70" s="193"/>
      <c r="C70" s="144"/>
      <c r="D70" s="112"/>
      <c r="E70" s="112"/>
      <c r="F70" s="37"/>
      <c r="G70" s="25"/>
      <c r="H70" s="26"/>
      <c r="I70" s="88"/>
      <c r="J70" s="73"/>
      <c r="K70" s="25"/>
      <c r="L70" s="25"/>
    </row>
    <row r="71" spans="1:12" s="30" customFormat="1" ht="18" customHeight="1" x14ac:dyDescent="0.3">
      <c r="A71" s="221" t="s">
        <v>7</v>
      </c>
      <c r="B71" s="221"/>
      <c r="C71" s="142">
        <f>+C27+C36+C46+C54+C57+C68</f>
        <v>69</v>
      </c>
      <c r="D71" s="142"/>
      <c r="E71" s="142">
        <f>+E27+E36+E46+E54+E57+E68</f>
        <v>48.97</v>
      </c>
      <c r="F71" s="38"/>
      <c r="G71" s="36" t="e">
        <f>#REF!+G36+G27</f>
        <v>#REF!</v>
      </c>
      <c r="H71" s="26"/>
      <c r="I71" s="88">
        <f t="shared" si="2"/>
        <v>5479600</v>
      </c>
      <c r="J71" s="73"/>
      <c r="K71" s="25">
        <v>5479600</v>
      </c>
      <c r="L71" s="36">
        <f>+L27+L36+L46+L54+L57+L68</f>
        <v>5673881.2799999993</v>
      </c>
    </row>
    <row r="72" spans="1:12" s="31" customFormat="1" x14ac:dyDescent="0.3">
      <c r="A72" s="39"/>
      <c r="B72" s="39"/>
      <c r="C72" s="40"/>
      <c r="D72" s="40"/>
      <c r="E72" s="40"/>
      <c r="F72" s="39"/>
      <c r="G72" s="91" t="e">
        <f>G71*12</f>
        <v>#REF!</v>
      </c>
      <c r="H72" s="39"/>
      <c r="I72" s="89"/>
      <c r="J72" s="39"/>
      <c r="K72" s="39"/>
    </row>
    <row r="73" spans="1:12" ht="48.75" customHeight="1" x14ac:dyDescent="0.3">
      <c r="A73" s="234" t="s">
        <v>128</v>
      </c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</row>
  </sheetData>
  <sheetProtection selectLockedCells="1" selectUnlockedCells="1"/>
  <mergeCells count="9">
    <mergeCell ref="K1:L1"/>
    <mergeCell ref="A73:L73"/>
    <mergeCell ref="A71:B71"/>
    <mergeCell ref="A27:B27"/>
    <mergeCell ref="A36:B36"/>
    <mergeCell ref="A2:L2"/>
    <mergeCell ref="A54:B54"/>
    <mergeCell ref="A57:B57"/>
    <mergeCell ref="A46:B46"/>
  </mergeCells>
  <pageMargins left="0.28999999999999998" right="0.25" top="0.26" bottom="0.26" header="0.2" footer="0.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7"/>
  <sheetViews>
    <sheetView workbookViewId="0">
      <selection activeCell="K1" sqref="K1:L1"/>
    </sheetView>
  </sheetViews>
  <sheetFormatPr defaultRowHeight="16.5" x14ac:dyDescent="0.3"/>
  <cols>
    <col min="1" max="1" width="4.85546875" style="42" customWidth="1"/>
    <col min="2" max="2" width="34.85546875" style="179" customWidth="1"/>
    <col min="3" max="3" width="11.140625" style="42" customWidth="1"/>
    <col min="4" max="4" width="9.7109375" style="42" customWidth="1"/>
    <col min="5" max="5" width="10" style="42" customWidth="1"/>
    <col min="6" max="6" width="11.5703125" style="2" hidden="1" customWidth="1"/>
    <col min="7" max="7" width="12.5703125" style="2" hidden="1" customWidth="1"/>
    <col min="8" max="8" width="9.140625" style="42" hidden="1" customWidth="1"/>
    <col min="9" max="9" width="11.42578125" style="42" hidden="1" customWidth="1"/>
    <col min="10" max="10" width="14.140625" style="146" hidden="1" customWidth="1"/>
    <col min="11" max="11" width="12.7109375" style="42" customWidth="1"/>
    <col min="12" max="12" width="14.7109375" style="42" customWidth="1"/>
    <col min="13" max="16384" width="9.140625" style="4"/>
  </cols>
  <sheetData>
    <row r="1" spans="1:12" ht="58.5" customHeight="1" x14ac:dyDescent="0.3">
      <c r="F1" s="241" t="s">
        <v>101</v>
      </c>
      <c r="G1" s="241"/>
      <c r="K1" s="242" t="s">
        <v>133</v>
      </c>
      <c r="L1" s="243"/>
    </row>
    <row r="2" spans="1:12" ht="48.75" customHeight="1" x14ac:dyDescent="0.3">
      <c r="A2" s="244" t="s">
        <v>115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2" ht="65.25" customHeight="1" x14ac:dyDescent="0.3">
      <c r="A3" s="136" t="s">
        <v>0</v>
      </c>
      <c r="B3" s="44" t="s">
        <v>78</v>
      </c>
      <c r="C3" s="44" t="s">
        <v>99</v>
      </c>
      <c r="D3" s="44" t="s">
        <v>98</v>
      </c>
      <c r="E3" s="136" t="s">
        <v>98</v>
      </c>
      <c r="F3" s="136" t="s">
        <v>55</v>
      </c>
      <c r="G3" s="136" t="s">
        <v>83</v>
      </c>
      <c r="H3" s="166"/>
      <c r="I3" s="166"/>
      <c r="J3" s="172"/>
      <c r="K3" s="136" t="s">
        <v>55</v>
      </c>
      <c r="L3" s="136" t="s">
        <v>114</v>
      </c>
    </row>
    <row r="4" spans="1:12" x14ac:dyDescent="0.3">
      <c r="A4" s="138">
        <v>1</v>
      </c>
      <c r="B4" s="138">
        <v>2</v>
      </c>
      <c r="C4" s="138">
        <v>3</v>
      </c>
      <c r="D4" s="138">
        <v>4</v>
      </c>
      <c r="E4" s="138">
        <v>5</v>
      </c>
      <c r="F4" s="138">
        <v>5</v>
      </c>
      <c r="G4" s="138">
        <v>6</v>
      </c>
      <c r="H4" s="176"/>
      <c r="I4" s="176"/>
      <c r="J4" s="181"/>
      <c r="K4" s="176">
        <v>6</v>
      </c>
      <c r="L4" s="176">
        <v>7</v>
      </c>
    </row>
    <row r="5" spans="1:12" x14ac:dyDescent="0.3">
      <c r="A5" s="154">
        <v>1</v>
      </c>
      <c r="B5" s="115" t="s">
        <v>1</v>
      </c>
      <c r="C5" s="154">
        <v>1</v>
      </c>
      <c r="D5" s="164">
        <v>1</v>
      </c>
      <c r="E5" s="164">
        <f>C5*D5</f>
        <v>1</v>
      </c>
      <c r="F5" s="165">
        <v>160000</v>
      </c>
      <c r="G5" s="165">
        <f t="shared" ref="G5:G44" si="0">F5*C5*D5</f>
        <v>160000</v>
      </c>
      <c r="H5" s="173">
        <v>0.08</v>
      </c>
      <c r="I5" s="174">
        <f>F5*H5</f>
        <v>12800</v>
      </c>
      <c r="J5" s="175">
        <f>K5-F5</f>
        <v>30000</v>
      </c>
      <c r="K5" s="169">
        <v>190000</v>
      </c>
      <c r="L5" s="166">
        <f>K5*E5</f>
        <v>190000</v>
      </c>
    </row>
    <row r="6" spans="1:12" ht="30.75" customHeight="1" x14ac:dyDescent="0.3">
      <c r="A6" s="154">
        <v>2</v>
      </c>
      <c r="B6" s="115" t="s">
        <v>59</v>
      </c>
      <c r="C6" s="167">
        <v>1</v>
      </c>
      <c r="D6" s="164">
        <v>1</v>
      </c>
      <c r="E6" s="164">
        <f t="shared" ref="E6:E44" si="1">C6*D6</f>
        <v>1</v>
      </c>
      <c r="F6" s="165">
        <v>101275</v>
      </c>
      <c r="G6" s="165">
        <f t="shared" si="0"/>
        <v>101275</v>
      </c>
      <c r="H6" s="173">
        <v>0.08</v>
      </c>
      <c r="I6" s="174">
        <f>F6*H6</f>
        <v>8102</v>
      </c>
      <c r="J6" s="175">
        <f t="shared" ref="J6:J44" si="2">K6-F6</f>
        <v>18725</v>
      </c>
      <c r="K6" s="169">
        <v>120000</v>
      </c>
      <c r="L6" s="166">
        <f t="shared" ref="L6:L45" si="3">K6*E6</f>
        <v>120000</v>
      </c>
    </row>
    <row r="7" spans="1:12" ht="23.25" customHeight="1" x14ac:dyDescent="0.3">
      <c r="A7" s="154">
        <v>3</v>
      </c>
      <c r="B7" s="115" t="s">
        <v>60</v>
      </c>
      <c r="C7" s="167">
        <v>1</v>
      </c>
      <c r="D7" s="168">
        <v>0.5</v>
      </c>
      <c r="E7" s="168">
        <f t="shared" si="1"/>
        <v>0.5</v>
      </c>
      <c r="F7" s="165">
        <v>91275</v>
      </c>
      <c r="G7" s="165">
        <f t="shared" si="0"/>
        <v>45637.5</v>
      </c>
      <c r="H7" s="166">
        <v>8725</v>
      </c>
      <c r="I7" s="174"/>
      <c r="J7" s="175">
        <f t="shared" si="2"/>
        <v>16725</v>
      </c>
      <c r="K7" s="169">
        <v>108000</v>
      </c>
      <c r="L7" s="166">
        <f t="shared" si="3"/>
        <v>54000</v>
      </c>
    </row>
    <row r="8" spans="1:12" ht="32.25" customHeight="1" x14ac:dyDescent="0.3">
      <c r="A8" s="154">
        <v>4</v>
      </c>
      <c r="B8" s="115" t="s">
        <v>61</v>
      </c>
      <c r="C8" s="167">
        <v>1</v>
      </c>
      <c r="D8" s="167">
        <v>1</v>
      </c>
      <c r="E8" s="164">
        <f t="shared" si="1"/>
        <v>1</v>
      </c>
      <c r="F8" s="165">
        <v>101275</v>
      </c>
      <c r="G8" s="165">
        <f t="shared" si="0"/>
        <v>101275</v>
      </c>
      <c r="H8" s="173">
        <v>0.08</v>
      </c>
      <c r="I8" s="174">
        <f>F8*H8</f>
        <v>8102</v>
      </c>
      <c r="J8" s="175">
        <f t="shared" si="2"/>
        <v>18725</v>
      </c>
      <c r="K8" s="169">
        <v>120000</v>
      </c>
      <c r="L8" s="166">
        <f t="shared" si="3"/>
        <v>120000</v>
      </c>
    </row>
    <row r="9" spans="1:12" ht="22.5" customHeight="1" x14ac:dyDescent="0.3">
      <c r="A9" s="154">
        <v>5</v>
      </c>
      <c r="B9" s="115" t="s">
        <v>2</v>
      </c>
      <c r="C9" s="154">
        <v>1</v>
      </c>
      <c r="D9" s="164">
        <v>1</v>
      </c>
      <c r="E9" s="164">
        <f t="shared" si="1"/>
        <v>1</v>
      </c>
      <c r="F9" s="165">
        <v>98312</v>
      </c>
      <c r="G9" s="165">
        <f t="shared" si="0"/>
        <v>98312</v>
      </c>
      <c r="H9" s="173">
        <v>0.08</v>
      </c>
      <c r="I9" s="174">
        <f>F9*H9</f>
        <v>7864.96</v>
      </c>
      <c r="J9" s="175">
        <f t="shared" si="2"/>
        <v>34688</v>
      </c>
      <c r="K9" s="169">
        <v>133000</v>
      </c>
      <c r="L9" s="166">
        <f t="shared" si="3"/>
        <v>133000</v>
      </c>
    </row>
    <row r="10" spans="1:12" ht="18.75" customHeight="1" x14ac:dyDescent="0.3">
      <c r="A10" s="154">
        <v>6</v>
      </c>
      <c r="B10" s="115" t="s">
        <v>3</v>
      </c>
      <c r="C10" s="154">
        <v>1</v>
      </c>
      <c r="D10" s="164">
        <v>1</v>
      </c>
      <c r="E10" s="164">
        <f t="shared" si="1"/>
        <v>1</v>
      </c>
      <c r="F10" s="165">
        <v>91275</v>
      </c>
      <c r="G10" s="165">
        <f t="shared" si="0"/>
        <v>91275</v>
      </c>
      <c r="H10" s="166">
        <v>8725</v>
      </c>
      <c r="I10" s="174"/>
      <c r="J10" s="175">
        <f t="shared" si="2"/>
        <v>16725</v>
      </c>
      <c r="K10" s="169">
        <v>108000</v>
      </c>
      <c r="L10" s="166">
        <f t="shared" si="3"/>
        <v>108000</v>
      </c>
    </row>
    <row r="11" spans="1:12" ht="20.25" customHeight="1" x14ac:dyDescent="0.3">
      <c r="A11" s="154">
        <v>7</v>
      </c>
      <c r="B11" s="115" t="s">
        <v>62</v>
      </c>
      <c r="C11" s="154">
        <v>1</v>
      </c>
      <c r="D11" s="164">
        <v>1</v>
      </c>
      <c r="E11" s="164">
        <f t="shared" si="1"/>
        <v>1</v>
      </c>
      <c r="F11" s="165">
        <v>88312</v>
      </c>
      <c r="G11" s="165">
        <f t="shared" si="0"/>
        <v>88312</v>
      </c>
      <c r="H11" s="166">
        <v>8725</v>
      </c>
      <c r="I11" s="174"/>
      <c r="J11" s="175">
        <f t="shared" si="2"/>
        <v>19688</v>
      </c>
      <c r="K11" s="169">
        <v>108000</v>
      </c>
      <c r="L11" s="166">
        <f t="shared" si="3"/>
        <v>108000</v>
      </c>
    </row>
    <row r="12" spans="1:12" ht="24" customHeight="1" x14ac:dyDescent="0.3">
      <c r="A12" s="154">
        <v>8</v>
      </c>
      <c r="B12" s="115" t="s">
        <v>63</v>
      </c>
      <c r="C12" s="154">
        <v>1</v>
      </c>
      <c r="D12" s="164">
        <v>1</v>
      </c>
      <c r="E12" s="164">
        <f t="shared" si="1"/>
        <v>1</v>
      </c>
      <c r="F12" s="165">
        <v>96275</v>
      </c>
      <c r="G12" s="165">
        <f t="shared" si="0"/>
        <v>96275</v>
      </c>
      <c r="H12" s="173">
        <v>0.08</v>
      </c>
      <c r="I12" s="174">
        <f>F12*H12</f>
        <v>7702</v>
      </c>
      <c r="J12" s="175">
        <f t="shared" si="2"/>
        <v>13725</v>
      </c>
      <c r="K12" s="169">
        <v>110000</v>
      </c>
      <c r="L12" s="166">
        <f t="shared" si="3"/>
        <v>110000</v>
      </c>
    </row>
    <row r="13" spans="1:12" ht="28.5" customHeight="1" x14ac:dyDescent="0.3">
      <c r="A13" s="154">
        <v>9</v>
      </c>
      <c r="B13" s="115" t="s">
        <v>64</v>
      </c>
      <c r="C13" s="154">
        <v>1</v>
      </c>
      <c r="D13" s="164">
        <v>1</v>
      </c>
      <c r="E13" s="164">
        <f t="shared" si="1"/>
        <v>1</v>
      </c>
      <c r="F13" s="165">
        <v>88312</v>
      </c>
      <c r="G13" s="165">
        <f t="shared" si="0"/>
        <v>88312</v>
      </c>
      <c r="H13" s="166">
        <v>8725</v>
      </c>
      <c r="I13" s="174"/>
      <c r="J13" s="175">
        <f t="shared" si="2"/>
        <v>19688</v>
      </c>
      <c r="K13" s="169">
        <v>108000</v>
      </c>
      <c r="L13" s="166">
        <f t="shared" si="3"/>
        <v>108000</v>
      </c>
    </row>
    <row r="14" spans="1:12" x14ac:dyDescent="0.3">
      <c r="A14" s="154">
        <v>10</v>
      </c>
      <c r="B14" s="115" t="s">
        <v>65</v>
      </c>
      <c r="C14" s="154">
        <v>1</v>
      </c>
      <c r="D14" s="168">
        <v>0.5</v>
      </c>
      <c r="E14" s="168">
        <f t="shared" si="1"/>
        <v>0.5</v>
      </c>
      <c r="F14" s="165">
        <v>155000</v>
      </c>
      <c r="G14" s="165">
        <f t="shared" si="0"/>
        <v>77500</v>
      </c>
      <c r="H14" s="173">
        <v>0.08</v>
      </c>
      <c r="I14" s="174">
        <f>F14*H14</f>
        <v>12400</v>
      </c>
      <c r="J14" s="175">
        <f t="shared" si="2"/>
        <v>12400</v>
      </c>
      <c r="K14" s="169">
        <f>F14*H14+F14</f>
        <v>167400</v>
      </c>
      <c r="L14" s="166">
        <f t="shared" si="3"/>
        <v>83700</v>
      </c>
    </row>
    <row r="15" spans="1:12" x14ac:dyDescent="0.3">
      <c r="A15" s="154">
        <v>11</v>
      </c>
      <c r="B15" s="115" t="s">
        <v>65</v>
      </c>
      <c r="C15" s="154">
        <v>1</v>
      </c>
      <c r="D15" s="168">
        <v>0.5</v>
      </c>
      <c r="E15" s="168">
        <f t="shared" si="1"/>
        <v>0.5</v>
      </c>
      <c r="F15" s="165">
        <v>155000</v>
      </c>
      <c r="G15" s="165">
        <f t="shared" si="0"/>
        <v>77500</v>
      </c>
      <c r="H15" s="173">
        <v>0.08</v>
      </c>
      <c r="I15" s="174">
        <f t="shared" ref="I15:I25" si="4">F15*H15</f>
        <v>12400</v>
      </c>
      <c r="J15" s="175">
        <f t="shared" si="2"/>
        <v>12400</v>
      </c>
      <c r="K15" s="169">
        <f t="shared" ref="K15:K25" si="5">F15*H15+F15</f>
        <v>167400</v>
      </c>
      <c r="L15" s="166">
        <f t="shared" si="3"/>
        <v>83700</v>
      </c>
    </row>
    <row r="16" spans="1:12" x14ac:dyDescent="0.3">
      <c r="A16" s="154">
        <v>12</v>
      </c>
      <c r="B16" s="115" t="s">
        <v>65</v>
      </c>
      <c r="C16" s="154">
        <v>1</v>
      </c>
      <c r="D16" s="168">
        <v>0.5</v>
      </c>
      <c r="E16" s="168">
        <f t="shared" si="1"/>
        <v>0.5</v>
      </c>
      <c r="F16" s="165">
        <v>155000</v>
      </c>
      <c r="G16" s="165">
        <f t="shared" si="0"/>
        <v>77500</v>
      </c>
      <c r="H16" s="173">
        <v>0.08</v>
      </c>
      <c r="I16" s="174">
        <f t="shared" si="4"/>
        <v>12400</v>
      </c>
      <c r="J16" s="175">
        <f t="shared" si="2"/>
        <v>12400</v>
      </c>
      <c r="K16" s="169">
        <f t="shared" si="5"/>
        <v>167400</v>
      </c>
      <c r="L16" s="166">
        <f t="shared" si="3"/>
        <v>83700</v>
      </c>
    </row>
    <row r="17" spans="1:12" ht="24" customHeight="1" x14ac:dyDescent="0.3">
      <c r="A17" s="154">
        <v>13</v>
      </c>
      <c r="B17" s="115" t="s">
        <v>66</v>
      </c>
      <c r="C17" s="154">
        <v>1</v>
      </c>
      <c r="D17" s="168">
        <v>0.5</v>
      </c>
      <c r="E17" s="168">
        <f t="shared" si="1"/>
        <v>0.5</v>
      </c>
      <c r="F17" s="165">
        <v>155000</v>
      </c>
      <c r="G17" s="165">
        <f t="shared" si="0"/>
        <v>77500</v>
      </c>
      <c r="H17" s="173">
        <v>0.08</v>
      </c>
      <c r="I17" s="174">
        <f t="shared" si="4"/>
        <v>12400</v>
      </c>
      <c r="J17" s="175">
        <f t="shared" si="2"/>
        <v>12400</v>
      </c>
      <c r="K17" s="169">
        <f t="shared" si="5"/>
        <v>167400</v>
      </c>
      <c r="L17" s="166">
        <f t="shared" si="3"/>
        <v>83700</v>
      </c>
    </row>
    <row r="18" spans="1:12" ht="24" customHeight="1" x14ac:dyDescent="0.3">
      <c r="A18" s="154">
        <v>14</v>
      </c>
      <c r="B18" s="115" t="s">
        <v>67</v>
      </c>
      <c r="C18" s="154">
        <v>1</v>
      </c>
      <c r="D18" s="168">
        <v>0.5</v>
      </c>
      <c r="E18" s="168">
        <f t="shared" si="1"/>
        <v>0.5</v>
      </c>
      <c r="F18" s="165">
        <v>155000</v>
      </c>
      <c r="G18" s="165">
        <f t="shared" si="0"/>
        <v>77500</v>
      </c>
      <c r="H18" s="173">
        <v>0.08</v>
      </c>
      <c r="I18" s="174">
        <f t="shared" si="4"/>
        <v>12400</v>
      </c>
      <c r="J18" s="175">
        <f t="shared" si="2"/>
        <v>12400</v>
      </c>
      <c r="K18" s="169">
        <f t="shared" si="5"/>
        <v>167400</v>
      </c>
      <c r="L18" s="166">
        <f t="shared" si="3"/>
        <v>83700</v>
      </c>
    </row>
    <row r="19" spans="1:12" ht="24" customHeight="1" x14ac:dyDescent="0.3">
      <c r="A19" s="154">
        <v>15</v>
      </c>
      <c r="B19" s="115" t="s">
        <v>67</v>
      </c>
      <c r="C19" s="154">
        <v>1</v>
      </c>
      <c r="D19" s="168">
        <v>0.5</v>
      </c>
      <c r="E19" s="168">
        <f t="shared" si="1"/>
        <v>0.5</v>
      </c>
      <c r="F19" s="165">
        <v>152037</v>
      </c>
      <c r="G19" s="165">
        <f t="shared" si="0"/>
        <v>76018.5</v>
      </c>
      <c r="H19" s="173">
        <v>0.08</v>
      </c>
      <c r="I19" s="174">
        <f t="shared" si="4"/>
        <v>12162.960000000001</v>
      </c>
      <c r="J19" s="175">
        <f t="shared" si="2"/>
        <v>15363</v>
      </c>
      <c r="K19" s="169">
        <v>167400</v>
      </c>
      <c r="L19" s="166">
        <f t="shared" si="3"/>
        <v>83700</v>
      </c>
    </row>
    <row r="20" spans="1:12" ht="24" customHeight="1" x14ac:dyDescent="0.3">
      <c r="A20" s="154">
        <v>16</v>
      </c>
      <c r="B20" s="115" t="s">
        <v>67</v>
      </c>
      <c r="C20" s="154">
        <v>1</v>
      </c>
      <c r="D20" s="168">
        <v>0.5</v>
      </c>
      <c r="E20" s="168">
        <f t="shared" si="1"/>
        <v>0.5</v>
      </c>
      <c r="F20" s="165">
        <v>152037</v>
      </c>
      <c r="G20" s="165">
        <f t="shared" si="0"/>
        <v>76018.5</v>
      </c>
      <c r="H20" s="173">
        <v>0.08</v>
      </c>
      <c r="I20" s="174">
        <f t="shared" si="4"/>
        <v>12162.960000000001</v>
      </c>
      <c r="J20" s="175">
        <f t="shared" si="2"/>
        <v>15363</v>
      </c>
      <c r="K20" s="169">
        <v>167400</v>
      </c>
      <c r="L20" s="166">
        <f t="shared" si="3"/>
        <v>83700</v>
      </c>
    </row>
    <row r="21" spans="1:12" ht="24" customHeight="1" x14ac:dyDescent="0.3">
      <c r="A21" s="154">
        <v>17</v>
      </c>
      <c r="B21" s="115" t="s">
        <v>68</v>
      </c>
      <c r="C21" s="154">
        <v>1</v>
      </c>
      <c r="D21" s="168">
        <v>0.5</v>
      </c>
      <c r="E21" s="168">
        <f t="shared" si="1"/>
        <v>0.5</v>
      </c>
      <c r="F21" s="165">
        <v>155000</v>
      </c>
      <c r="G21" s="165">
        <f t="shared" si="0"/>
        <v>77500</v>
      </c>
      <c r="H21" s="173">
        <v>0.08</v>
      </c>
      <c r="I21" s="174">
        <f t="shared" si="4"/>
        <v>12400</v>
      </c>
      <c r="J21" s="175">
        <f t="shared" si="2"/>
        <v>12400</v>
      </c>
      <c r="K21" s="169">
        <f t="shared" si="5"/>
        <v>167400</v>
      </c>
      <c r="L21" s="166">
        <f t="shared" si="3"/>
        <v>83700</v>
      </c>
    </row>
    <row r="22" spans="1:12" ht="24" customHeight="1" x14ac:dyDescent="0.3">
      <c r="A22" s="154">
        <v>18</v>
      </c>
      <c r="B22" s="115" t="s">
        <v>69</v>
      </c>
      <c r="C22" s="154">
        <v>1</v>
      </c>
      <c r="D22" s="168">
        <v>0.5</v>
      </c>
      <c r="E22" s="168">
        <f t="shared" si="1"/>
        <v>0.5</v>
      </c>
      <c r="F22" s="165">
        <v>152037</v>
      </c>
      <c r="G22" s="165">
        <f t="shared" si="0"/>
        <v>76018.5</v>
      </c>
      <c r="H22" s="173">
        <v>0.08</v>
      </c>
      <c r="I22" s="174">
        <f t="shared" si="4"/>
        <v>12162.960000000001</v>
      </c>
      <c r="J22" s="175">
        <f t="shared" si="2"/>
        <v>15363</v>
      </c>
      <c r="K22" s="169">
        <v>167400</v>
      </c>
      <c r="L22" s="166">
        <f t="shared" si="3"/>
        <v>83700</v>
      </c>
    </row>
    <row r="23" spans="1:12" ht="24" customHeight="1" x14ac:dyDescent="0.3">
      <c r="A23" s="154">
        <v>19</v>
      </c>
      <c r="B23" s="115" t="s">
        <v>70</v>
      </c>
      <c r="C23" s="170">
        <v>1</v>
      </c>
      <c r="D23" s="168">
        <v>0.5</v>
      </c>
      <c r="E23" s="168">
        <f t="shared" si="1"/>
        <v>0.5</v>
      </c>
      <c r="F23" s="165">
        <v>155000</v>
      </c>
      <c r="G23" s="165">
        <f t="shared" si="0"/>
        <v>77500</v>
      </c>
      <c r="H23" s="173">
        <v>0.08</v>
      </c>
      <c r="I23" s="174">
        <f t="shared" si="4"/>
        <v>12400</v>
      </c>
      <c r="J23" s="175">
        <f t="shared" si="2"/>
        <v>12400</v>
      </c>
      <c r="K23" s="169">
        <f t="shared" si="5"/>
        <v>167400</v>
      </c>
      <c r="L23" s="166">
        <f t="shared" si="3"/>
        <v>83700</v>
      </c>
    </row>
    <row r="24" spans="1:12" ht="24" customHeight="1" x14ac:dyDescent="0.3">
      <c r="A24" s="154">
        <v>20</v>
      </c>
      <c r="B24" s="115" t="s">
        <v>71</v>
      </c>
      <c r="C24" s="170">
        <v>1</v>
      </c>
      <c r="D24" s="168">
        <v>0.5</v>
      </c>
      <c r="E24" s="168">
        <f t="shared" si="1"/>
        <v>0.5</v>
      </c>
      <c r="F24" s="165">
        <v>155000</v>
      </c>
      <c r="G24" s="165">
        <f t="shared" si="0"/>
        <v>77500</v>
      </c>
      <c r="H24" s="173">
        <v>0.08</v>
      </c>
      <c r="I24" s="174">
        <f t="shared" si="4"/>
        <v>12400</v>
      </c>
      <c r="J24" s="175">
        <f t="shared" si="2"/>
        <v>12400</v>
      </c>
      <c r="K24" s="169">
        <f t="shared" si="5"/>
        <v>167400</v>
      </c>
      <c r="L24" s="166">
        <f t="shared" si="3"/>
        <v>83700</v>
      </c>
    </row>
    <row r="25" spans="1:12" ht="24" customHeight="1" x14ac:dyDescent="0.3">
      <c r="A25" s="154">
        <v>21</v>
      </c>
      <c r="B25" s="115" t="s">
        <v>72</v>
      </c>
      <c r="C25" s="170">
        <v>1</v>
      </c>
      <c r="D25" s="168">
        <v>0.5</v>
      </c>
      <c r="E25" s="168">
        <f t="shared" si="1"/>
        <v>0.5</v>
      </c>
      <c r="F25" s="165">
        <v>155000</v>
      </c>
      <c r="G25" s="165">
        <f t="shared" si="0"/>
        <v>77500</v>
      </c>
      <c r="H25" s="173">
        <v>0.08</v>
      </c>
      <c r="I25" s="174">
        <f t="shared" si="4"/>
        <v>12400</v>
      </c>
      <c r="J25" s="175">
        <f t="shared" si="2"/>
        <v>12400</v>
      </c>
      <c r="K25" s="169">
        <f t="shared" si="5"/>
        <v>167400</v>
      </c>
      <c r="L25" s="166">
        <f t="shared" si="3"/>
        <v>83700</v>
      </c>
    </row>
    <row r="26" spans="1:12" ht="24" customHeight="1" x14ac:dyDescent="0.3">
      <c r="A26" s="154">
        <v>22</v>
      </c>
      <c r="B26" s="115" t="s">
        <v>73</v>
      </c>
      <c r="C26" s="170">
        <v>1</v>
      </c>
      <c r="D26" s="164">
        <v>1</v>
      </c>
      <c r="E26" s="164">
        <f t="shared" si="1"/>
        <v>1</v>
      </c>
      <c r="F26" s="165">
        <v>91275</v>
      </c>
      <c r="G26" s="165">
        <f t="shared" si="0"/>
        <v>91275</v>
      </c>
      <c r="H26" s="166">
        <v>8725</v>
      </c>
      <c r="I26" s="174"/>
      <c r="J26" s="175">
        <f t="shared" si="2"/>
        <v>16725</v>
      </c>
      <c r="K26" s="169">
        <v>108000</v>
      </c>
      <c r="L26" s="166">
        <f t="shared" si="3"/>
        <v>108000</v>
      </c>
    </row>
    <row r="27" spans="1:12" ht="24" customHeight="1" x14ac:dyDescent="0.3">
      <c r="A27" s="154">
        <v>23</v>
      </c>
      <c r="B27" s="115" t="s">
        <v>4</v>
      </c>
      <c r="C27" s="154">
        <v>1</v>
      </c>
      <c r="D27" s="164">
        <v>1</v>
      </c>
      <c r="E27" s="164">
        <f t="shared" si="1"/>
        <v>1</v>
      </c>
      <c r="F27" s="165">
        <v>88312</v>
      </c>
      <c r="G27" s="165">
        <f t="shared" si="0"/>
        <v>88312</v>
      </c>
      <c r="H27" s="166">
        <v>8725</v>
      </c>
      <c r="I27" s="174"/>
      <c r="J27" s="175">
        <f t="shared" si="2"/>
        <v>19688</v>
      </c>
      <c r="K27" s="169">
        <v>108000</v>
      </c>
      <c r="L27" s="166">
        <f t="shared" si="3"/>
        <v>108000</v>
      </c>
    </row>
    <row r="28" spans="1:12" ht="45.75" customHeight="1" x14ac:dyDescent="0.3">
      <c r="A28" s="154">
        <v>24</v>
      </c>
      <c r="B28" s="115" t="s">
        <v>74</v>
      </c>
      <c r="C28" s="154">
        <v>24</v>
      </c>
      <c r="D28" s="168">
        <v>0.5</v>
      </c>
      <c r="E28" s="164">
        <f t="shared" si="1"/>
        <v>12</v>
      </c>
      <c r="F28" s="165">
        <v>91275</v>
      </c>
      <c r="G28" s="165">
        <f t="shared" si="0"/>
        <v>1095300</v>
      </c>
      <c r="H28" s="166">
        <v>8725</v>
      </c>
      <c r="I28" s="174"/>
      <c r="J28" s="175">
        <f t="shared" si="2"/>
        <v>16725</v>
      </c>
      <c r="K28" s="169">
        <v>108000</v>
      </c>
      <c r="L28" s="166">
        <f t="shared" si="3"/>
        <v>1296000</v>
      </c>
    </row>
    <row r="29" spans="1:12" ht="35.25" customHeight="1" x14ac:dyDescent="0.3">
      <c r="A29" s="154">
        <v>25</v>
      </c>
      <c r="B29" s="115" t="s">
        <v>107</v>
      </c>
      <c r="C29" s="154">
        <v>4</v>
      </c>
      <c r="D29" s="168">
        <v>0.5</v>
      </c>
      <c r="E29" s="164">
        <f t="shared" si="1"/>
        <v>2</v>
      </c>
      <c r="F29" s="165"/>
      <c r="G29" s="165"/>
      <c r="H29" s="166"/>
      <c r="I29" s="174"/>
      <c r="J29" s="175"/>
      <c r="K29" s="169">
        <v>108000</v>
      </c>
      <c r="L29" s="166">
        <f t="shared" si="3"/>
        <v>216000</v>
      </c>
    </row>
    <row r="30" spans="1:12" ht="26.25" customHeight="1" x14ac:dyDescent="0.3">
      <c r="A30" s="154">
        <v>26</v>
      </c>
      <c r="B30" s="115" t="s">
        <v>103</v>
      </c>
      <c r="C30" s="154">
        <v>1</v>
      </c>
      <c r="D30" s="164">
        <v>1</v>
      </c>
      <c r="E30" s="164">
        <f t="shared" si="1"/>
        <v>1</v>
      </c>
      <c r="F30" s="165">
        <v>88312</v>
      </c>
      <c r="G30" s="165">
        <f t="shared" si="0"/>
        <v>88312</v>
      </c>
      <c r="H30" s="166">
        <v>8725</v>
      </c>
      <c r="I30" s="174"/>
      <c r="J30" s="175">
        <f t="shared" si="2"/>
        <v>19688</v>
      </c>
      <c r="K30" s="169">
        <v>108000</v>
      </c>
      <c r="L30" s="166">
        <f t="shared" si="3"/>
        <v>108000</v>
      </c>
    </row>
    <row r="31" spans="1:12" ht="29.25" customHeight="1" x14ac:dyDescent="0.3">
      <c r="A31" s="154">
        <v>27</v>
      </c>
      <c r="B31" s="115" t="s">
        <v>108</v>
      </c>
      <c r="C31" s="154">
        <v>1</v>
      </c>
      <c r="D31" s="164">
        <v>1</v>
      </c>
      <c r="E31" s="164">
        <f t="shared" si="1"/>
        <v>1</v>
      </c>
      <c r="F31" s="165"/>
      <c r="G31" s="165"/>
      <c r="H31" s="166"/>
      <c r="I31" s="174"/>
      <c r="J31" s="175"/>
      <c r="K31" s="169">
        <v>108000</v>
      </c>
      <c r="L31" s="166">
        <f t="shared" si="3"/>
        <v>108000</v>
      </c>
    </row>
    <row r="32" spans="1:12" ht="48.75" customHeight="1" x14ac:dyDescent="0.3">
      <c r="A32" s="154">
        <v>28</v>
      </c>
      <c r="B32" s="115" t="s">
        <v>74</v>
      </c>
      <c r="C32" s="154">
        <v>1</v>
      </c>
      <c r="D32" s="164">
        <v>1</v>
      </c>
      <c r="E32" s="164">
        <f t="shared" si="1"/>
        <v>1</v>
      </c>
      <c r="F32" s="165">
        <v>88312</v>
      </c>
      <c r="G32" s="165">
        <f t="shared" si="0"/>
        <v>88312</v>
      </c>
      <c r="H32" s="166">
        <v>8725</v>
      </c>
      <c r="I32" s="174"/>
      <c r="J32" s="175">
        <f t="shared" si="2"/>
        <v>19688</v>
      </c>
      <c r="K32" s="169">
        <v>108000</v>
      </c>
      <c r="L32" s="166">
        <f t="shared" si="3"/>
        <v>108000</v>
      </c>
    </row>
    <row r="33" spans="1:12" ht="36.75" customHeight="1" x14ac:dyDescent="0.3">
      <c r="A33" s="154">
        <v>29</v>
      </c>
      <c r="B33" s="115" t="s">
        <v>75</v>
      </c>
      <c r="C33" s="15">
        <v>1</v>
      </c>
      <c r="D33" s="15">
        <v>1</v>
      </c>
      <c r="E33" s="164">
        <f t="shared" si="1"/>
        <v>1</v>
      </c>
      <c r="F33" s="165">
        <v>91275</v>
      </c>
      <c r="G33" s="165">
        <f t="shared" si="0"/>
        <v>91275</v>
      </c>
      <c r="H33" s="166">
        <v>8725</v>
      </c>
      <c r="I33" s="174"/>
      <c r="J33" s="175">
        <f t="shared" si="2"/>
        <v>16725</v>
      </c>
      <c r="K33" s="169">
        <v>108000</v>
      </c>
      <c r="L33" s="166">
        <f t="shared" si="3"/>
        <v>108000</v>
      </c>
    </row>
    <row r="34" spans="1:12" ht="36" customHeight="1" x14ac:dyDescent="0.3">
      <c r="A34" s="154">
        <v>30</v>
      </c>
      <c r="B34" s="115" t="s">
        <v>75</v>
      </c>
      <c r="C34" s="15">
        <v>1</v>
      </c>
      <c r="D34" s="15">
        <v>1</v>
      </c>
      <c r="E34" s="164">
        <f t="shared" si="1"/>
        <v>1</v>
      </c>
      <c r="F34" s="165">
        <v>91275</v>
      </c>
      <c r="G34" s="165">
        <f t="shared" si="0"/>
        <v>91275</v>
      </c>
      <c r="H34" s="166">
        <v>8725</v>
      </c>
      <c r="I34" s="174"/>
      <c r="J34" s="175">
        <f t="shared" si="2"/>
        <v>16725</v>
      </c>
      <c r="K34" s="169">
        <v>108000</v>
      </c>
      <c r="L34" s="166">
        <f t="shared" si="3"/>
        <v>108000</v>
      </c>
    </row>
    <row r="35" spans="1:12" ht="30.75" customHeight="1" x14ac:dyDescent="0.3">
      <c r="A35" s="154">
        <v>31</v>
      </c>
      <c r="B35" s="115" t="s">
        <v>76</v>
      </c>
      <c r="C35" s="15">
        <v>1</v>
      </c>
      <c r="D35" s="15">
        <v>1</v>
      </c>
      <c r="E35" s="164">
        <f t="shared" si="1"/>
        <v>1</v>
      </c>
      <c r="F35" s="165">
        <v>91275</v>
      </c>
      <c r="G35" s="165">
        <f t="shared" si="0"/>
        <v>91275</v>
      </c>
      <c r="H35" s="166">
        <v>8725</v>
      </c>
      <c r="I35" s="174"/>
      <c r="J35" s="175">
        <f t="shared" si="2"/>
        <v>16725</v>
      </c>
      <c r="K35" s="169">
        <v>108000</v>
      </c>
      <c r="L35" s="166">
        <f t="shared" si="3"/>
        <v>108000</v>
      </c>
    </row>
    <row r="36" spans="1:12" ht="33" customHeight="1" x14ac:dyDescent="0.3">
      <c r="A36" s="154">
        <v>32</v>
      </c>
      <c r="B36" s="115" t="s">
        <v>76</v>
      </c>
      <c r="C36" s="15">
        <v>1</v>
      </c>
      <c r="D36" s="15">
        <v>1</v>
      </c>
      <c r="E36" s="164">
        <f t="shared" si="1"/>
        <v>1</v>
      </c>
      <c r="F36" s="165">
        <v>91275</v>
      </c>
      <c r="G36" s="165">
        <f t="shared" si="0"/>
        <v>91275</v>
      </c>
      <c r="H36" s="166">
        <v>8725</v>
      </c>
      <c r="I36" s="174"/>
      <c r="J36" s="175">
        <f t="shared" si="2"/>
        <v>16725</v>
      </c>
      <c r="K36" s="169">
        <v>108000</v>
      </c>
      <c r="L36" s="166">
        <f t="shared" si="3"/>
        <v>108000</v>
      </c>
    </row>
    <row r="37" spans="1:12" ht="50.25" customHeight="1" x14ac:dyDescent="0.3">
      <c r="A37" s="154">
        <v>33</v>
      </c>
      <c r="B37" s="115" t="s">
        <v>77</v>
      </c>
      <c r="C37" s="154">
        <v>1</v>
      </c>
      <c r="D37" s="15">
        <v>1</v>
      </c>
      <c r="E37" s="164">
        <f t="shared" si="1"/>
        <v>1</v>
      </c>
      <c r="F37" s="165">
        <v>91275</v>
      </c>
      <c r="G37" s="165">
        <f t="shared" si="0"/>
        <v>91275</v>
      </c>
      <c r="H37" s="166">
        <v>8725</v>
      </c>
      <c r="I37" s="174"/>
      <c r="J37" s="175">
        <f t="shared" si="2"/>
        <v>16725</v>
      </c>
      <c r="K37" s="169">
        <v>108000</v>
      </c>
      <c r="L37" s="166">
        <f t="shared" si="3"/>
        <v>108000</v>
      </c>
    </row>
    <row r="38" spans="1:12" ht="50.25" customHeight="1" x14ac:dyDescent="0.3">
      <c r="A38" s="154">
        <v>34</v>
      </c>
      <c r="B38" s="115" t="s">
        <v>77</v>
      </c>
      <c r="C38" s="15">
        <v>1</v>
      </c>
      <c r="D38" s="15">
        <v>1</v>
      </c>
      <c r="E38" s="164">
        <f t="shared" si="1"/>
        <v>1</v>
      </c>
      <c r="F38" s="165">
        <v>91275</v>
      </c>
      <c r="G38" s="165">
        <f t="shared" si="0"/>
        <v>91275</v>
      </c>
      <c r="H38" s="166">
        <v>8725</v>
      </c>
      <c r="I38" s="174"/>
      <c r="J38" s="175">
        <f t="shared" si="2"/>
        <v>16725</v>
      </c>
      <c r="K38" s="169">
        <v>108000</v>
      </c>
      <c r="L38" s="166">
        <f t="shared" si="3"/>
        <v>108000</v>
      </c>
    </row>
    <row r="39" spans="1:12" ht="30" customHeight="1" x14ac:dyDescent="0.3">
      <c r="A39" s="154">
        <v>35</v>
      </c>
      <c r="B39" s="115" t="s">
        <v>123</v>
      </c>
      <c r="C39" s="15">
        <v>2</v>
      </c>
      <c r="D39" s="15">
        <v>0.5</v>
      </c>
      <c r="E39" s="168">
        <f t="shared" si="1"/>
        <v>1</v>
      </c>
      <c r="F39" s="165"/>
      <c r="G39" s="165"/>
      <c r="H39" s="166"/>
      <c r="I39" s="174"/>
      <c r="J39" s="175"/>
      <c r="K39" s="169">
        <v>108000</v>
      </c>
      <c r="L39" s="166">
        <f t="shared" si="3"/>
        <v>108000</v>
      </c>
    </row>
    <row r="40" spans="1:12" ht="21" customHeight="1" x14ac:dyDescent="0.3">
      <c r="A40" s="154">
        <v>36</v>
      </c>
      <c r="B40" s="115" t="s">
        <v>5</v>
      </c>
      <c r="C40" s="15">
        <v>1</v>
      </c>
      <c r="D40" s="15">
        <v>1</v>
      </c>
      <c r="E40" s="164">
        <f t="shared" si="1"/>
        <v>1</v>
      </c>
      <c r="F40" s="165">
        <v>88312</v>
      </c>
      <c r="G40" s="165">
        <f t="shared" si="0"/>
        <v>88312</v>
      </c>
      <c r="H40" s="166">
        <v>8725</v>
      </c>
      <c r="I40" s="174"/>
      <c r="J40" s="175">
        <f t="shared" si="2"/>
        <v>19688</v>
      </c>
      <c r="K40" s="169">
        <v>108000</v>
      </c>
      <c r="L40" s="166">
        <f t="shared" si="3"/>
        <v>108000</v>
      </c>
    </row>
    <row r="41" spans="1:12" ht="22.5" customHeight="1" x14ac:dyDescent="0.3">
      <c r="A41" s="154">
        <v>37</v>
      </c>
      <c r="B41" s="115" t="s">
        <v>5</v>
      </c>
      <c r="C41" s="15">
        <v>1</v>
      </c>
      <c r="D41" s="15">
        <v>1</v>
      </c>
      <c r="E41" s="164">
        <f t="shared" si="1"/>
        <v>1</v>
      </c>
      <c r="F41" s="165">
        <v>88312</v>
      </c>
      <c r="G41" s="165">
        <f t="shared" si="0"/>
        <v>88312</v>
      </c>
      <c r="H41" s="166">
        <v>8725</v>
      </c>
      <c r="I41" s="174"/>
      <c r="J41" s="175">
        <f t="shared" si="2"/>
        <v>19688</v>
      </c>
      <c r="K41" s="169">
        <v>108000</v>
      </c>
      <c r="L41" s="166">
        <f t="shared" si="3"/>
        <v>108000</v>
      </c>
    </row>
    <row r="42" spans="1:12" ht="15.75" customHeight="1" x14ac:dyDescent="0.3">
      <c r="A42" s="154">
        <v>38</v>
      </c>
      <c r="B42" s="115" t="s">
        <v>5</v>
      </c>
      <c r="C42" s="15">
        <v>1</v>
      </c>
      <c r="D42" s="15">
        <v>1</v>
      </c>
      <c r="E42" s="164">
        <f t="shared" si="1"/>
        <v>1</v>
      </c>
      <c r="F42" s="165">
        <v>88312</v>
      </c>
      <c r="G42" s="165">
        <f t="shared" si="0"/>
        <v>88312</v>
      </c>
      <c r="H42" s="166">
        <v>8725</v>
      </c>
      <c r="I42" s="174"/>
      <c r="J42" s="175">
        <f t="shared" si="2"/>
        <v>19688</v>
      </c>
      <c r="K42" s="169">
        <v>108000</v>
      </c>
      <c r="L42" s="166">
        <f t="shared" si="3"/>
        <v>108000</v>
      </c>
    </row>
    <row r="43" spans="1:12" x14ac:dyDescent="0.3">
      <c r="A43" s="154">
        <v>39</v>
      </c>
      <c r="B43" s="115" t="s">
        <v>6</v>
      </c>
      <c r="C43" s="15">
        <v>2</v>
      </c>
      <c r="D43" s="15">
        <v>1</v>
      </c>
      <c r="E43" s="164">
        <f t="shared" si="1"/>
        <v>2</v>
      </c>
      <c r="F43" s="165">
        <v>88312</v>
      </c>
      <c r="G43" s="165">
        <f t="shared" si="0"/>
        <v>176624</v>
      </c>
      <c r="H43" s="166">
        <v>8725</v>
      </c>
      <c r="I43" s="174"/>
      <c r="J43" s="175">
        <f t="shared" si="2"/>
        <v>19688</v>
      </c>
      <c r="K43" s="169">
        <v>108000</v>
      </c>
      <c r="L43" s="166">
        <f t="shared" si="3"/>
        <v>216000</v>
      </c>
    </row>
    <row r="44" spans="1:12" x14ac:dyDescent="0.3">
      <c r="A44" s="154">
        <v>40</v>
      </c>
      <c r="B44" s="115" t="s">
        <v>6</v>
      </c>
      <c r="C44" s="15">
        <v>1</v>
      </c>
      <c r="D44" s="15">
        <v>1</v>
      </c>
      <c r="E44" s="164">
        <f t="shared" si="1"/>
        <v>1</v>
      </c>
      <c r="F44" s="165">
        <v>88312</v>
      </c>
      <c r="G44" s="165">
        <f t="shared" si="0"/>
        <v>88312</v>
      </c>
      <c r="H44" s="166">
        <v>8725</v>
      </c>
      <c r="I44" s="174"/>
      <c r="J44" s="175">
        <f t="shared" si="2"/>
        <v>19688</v>
      </c>
      <c r="K44" s="169">
        <v>108000</v>
      </c>
      <c r="L44" s="166">
        <f t="shared" si="3"/>
        <v>108000</v>
      </c>
    </row>
    <row r="45" spans="1:12" x14ac:dyDescent="0.3">
      <c r="A45" s="154">
        <v>41</v>
      </c>
      <c r="B45" s="115" t="s">
        <v>58</v>
      </c>
      <c r="C45" s="15">
        <v>1</v>
      </c>
      <c r="D45" s="15">
        <v>0.5</v>
      </c>
      <c r="E45" s="168">
        <v>0.5</v>
      </c>
      <c r="F45" s="165"/>
      <c r="G45" s="165"/>
      <c r="H45" s="166"/>
      <c r="I45" s="174"/>
      <c r="J45" s="175"/>
      <c r="K45" s="169">
        <v>108000</v>
      </c>
      <c r="L45" s="166">
        <f t="shared" si="3"/>
        <v>54000</v>
      </c>
    </row>
    <row r="46" spans="1:12" x14ac:dyDescent="0.3">
      <c r="A46" s="176"/>
      <c r="B46" s="180" t="s">
        <v>7</v>
      </c>
      <c r="C46" s="121">
        <f>SUM(C5:C45)</f>
        <v>69</v>
      </c>
      <c r="D46" s="177"/>
      <c r="E46" s="177">
        <f t="shared" ref="E46" si="6">SUM(E5:E45)</f>
        <v>47</v>
      </c>
      <c r="F46" s="178"/>
      <c r="G46" s="35">
        <f>SUM(G5:G44)</f>
        <v>4325262</v>
      </c>
      <c r="H46" s="166"/>
      <c r="I46" s="174"/>
      <c r="J46" s="175"/>
      <c r="K46" s="166"/>
      <c r="L46" s="171">
        <f>SUM(L5:L45)</f>
        <v>5565400</v>
      </c>
    </row>
    <row r="47" spans="1:12" ht="96" customHeight="1" x14ac:dyDescent="0.3">
      <c r="A47" s="245" t="s">
        <v>124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</row>
  </sheetData>
  <sheetProtection selectLockedCells="1" selectUnlockedCells="1"/>
  <mergeCells count="4">
    <mergeCell ref="F1:G1"/>
    <mergeCell ref="K1:L1"/>
    <mergeCell ref="A2:L2"/>
    <mergeCell ref="A47:L47"/>
  </mergeCells>
  <pageMargins left="0.3" right="0.2" top="0.26" bottom="0.28999999999999998" header="0.2" footer="0.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4256-65F3-4C1D-9653-A4A31BCF02AE}">
  <dimension ref="A1:F16"/>
  <sheetViews>
    <sheetView workbookViewId="0">
      <selection activeCell="K12" sqref="K12"/>
    </sheetView>
  </sheetViews>
  <sheetFormatPr defaultRowHeight="15" x14ac:dyDescent="0.25"/>
  <cols>
    <col min="2" max="2" width="25" customWidth="1"/>
    <col min="5" max="5" width="15.7109375" customWidth="1"/>
    <col min="6" max="6" width="19.140625" customWidth="1"/>
  </cols>
  <sheetData>
    <row r="1" spans="1:6" ht="48.75" customHeight="1" x14ac:dyDescent="0.3">
      <c r="A1" s="4"/>
      <c r="B1" s="4"/>
      <c r="C1" s="4"/>
      <c r="D1" s="4"/>
      <c r="E1" s="217" t="s">
        <v>134</v>
      </c>
      <c r="F1" s="218"/>
    </row>
    <row r="2" spans="1:6" ht="57.75" customHeight="1" x14ac:dyDescent="0.25">
      <c r="A2" s="219" t="s">
        <v>88</v>
      </c>
      <c r="B2" s="219"/>
      <c r="C2" s="219"/>
      <c r="D2" s="219"/>
      <c r="E2" s="219"/>
      <c r="F2" s="219"/>
    </row>
    <row r="3" spans="1:6" ht="71.25" x14ac:dyDescent="0.25">
      <c r="A3" s="215" t="s">
        <v>0</v>
      </c>
      <c r="B3" s="44" t="s">
        <v>78</v>
      </c>
      <c r="C3" s="215" t="s">
        <v>99</v>
      </c>
      <c r="D3" s="44" t="s">
        <v>98</v>
      </c>
      <c r="E3" s="215" t="s">
        <v>55</v>
      </c>
      <c r="F3" s="214" t="s">
        <v>114</v>
      </c>
    </row>
    <row r="4" spans="1:6" ht="16.5" x14ac:dyDescent="0.3">
      <c r="A4" s="66">
        <v>1</v>
      </c>
      <c r="B4" s="66">
        <v>2</v>
      </c>
      <c r="C4" s="117">
        <v>3</v>
      </c>
      <c r="D4" s="66">
        <v>4</v>
      </c>
      <c r="E4" s="143">
        <v>5</v>
      </c>
      <c r="F4" s="184">
        <v>6</v>
      </c>
    </row>
    <row r="5" spans="1:6" ht="32.25" customHeight="1" x14ac:dyDescent="0.25">
      <c r="A5" s="112">
        <v>1</v>
      </c>
      <c r="B5" s="115" t="s">
        <v>1</v>
      </c>
      <c r="C5" s="220">
        <v>1</v>
      </c>
      <c r="D5" s="68">
        <v>1</v>
      </c>
      <c r="E5" s="183">
        <v>170000</v>
      </c>
      <c r="F5" s="64">
        <f>D5*E5</f>
        <v>170000</v>
      </c>
    </row>
    <row r="6" spans="1:6" ht="27" x14ac:dyDescent="0.25">
      <c r="A6" s="112">
        <v>2</v>
      </c>
      <c r="B6" s="115" t="s">
        <v>80</v>
      </c>
      <c r="C6" s="220"/>
      <c r="D6" s="93">
        <v>0.2</v>
      </c>
      <c r="E6" s="183">
        <v>118000</v>
      </c>
      <c r="F6" s="64">
        <v>23600</v>
      </c>
    </row>
    <row r="7" spans="1:6" ht="27" x14ac:dyDescent="0.25">
      <c r="A7" s="112">
        <v>3</v>
      </c>
      <c r="B7" s="115" t="s">
        <v>56</v>
      </c>
      <c r="C7" s="112">
        <v>1</v>
      </c>
      <c r="D7" s="94">
        <v>1</v>
      </c>
      <c r="E7" s="183">
        <v>118000</v>
      </c>
      <c r="F7" s="64">
        <f t="shared" ref="F7:F13" si="0">D7*E7</f>
        <v>118000</v>
      </c>
    </row>
    <row r="8" spans="1:6" x14ac:dyDescent="0.25">
      <c r="A8" s="112">
        <v>4</v>
      </c>
      <c r="B8" s="115" t="s">
        <v>106</v>
      </c>
      <c r="C8" s="112">
        <v>1</v>
      </c>
      <c r="D8" s="94">
        <v>0.5</v>
      </c>
      <c r="E8" s="183">
        <v>108000</v>
      </c>
      <c r="F8" s="64">
        <f t="shared" si="0"/>
        <v>54000</v>
      </c>
    </row>
    <row r="9" spans="1:6" ht="33" customHeight="1" x14ac:dyDescent="0.25">
      <c r="A9" s="112">
        <v>5</v>
      </c>
      <c r="B9" s="114" t="s">
        <v>57</v>
      </c>
      <c r="C9" s="112">
        <v>4</v>
      </c>
      <c r="D9" s="100">
        <v>3.5</v>
      </c>
      <c r="E9" s="183">
        <v>118000</v>
      </c>
      <c r="F9" s="64">
        <f t="shared" si="0"/>
        <v>413000</v>
      </c>
    </row>
    <row r="10" spans="1:6" x14ac:dyDescent="0.25">
      <c r="A10" s="112">
        <v>6</v>
      </c>
      <c r="B10" s="114" t="s">
        <v>2</v>
      </c>
      <c r="C10" s="112">
        <v>1</v>
      </c>
      <c r="D10" s="68">
        <v>1</v>
      </c>
      <c r="E10" s="183">
        <v>118000</v>
      </c>
      <c r="F10" s="64">
        <f t="shared" si="0"/>
        <v>118000</v>
      </c>
    </row>
    <row r="11" spans="1:6" x14ac:dyDescent="0.25">
      <c r="A11" s="112">
        <v>7</v>
      </c>
      <c r="B11" s="114" t="s">
        <v>4</v>
      </c>
      <c r="C11" s="112">
        <v>1</v>
      </c>
      <c r="D11" s="68">
        <v>1</v>
      </c>
      <c r="E11" s="183">
        <v>118000</v>
      </c>
      <c r="F11" s="64">
        <f t="shared" si="0"/>
        <v>118000</v>
      </c>
    </row>
    <row r="12" spans="1:6" ht="29.25" customHeight="1" x14ac:dyDescent="0.25">
      <c r="A12" s="112">
        <v>8</v>
      </c>
      <c r="B12" s="114" t="s">
        <v>6</v>
      </c>
      <c r="C12" s="112">
        <v>2</v>
      </c>
      <c r="D12" s="68">
        <v>2</v>
      </c>
      <c r="E12" s="183">
        <v>108000</v>
      </c>
      <c r="F12" s="64">
        <f t="shared" si="0"/>
        <v>216000</v>
      </c>
    </row>
    <row r="13" spans="1:6" x14ac:dyDescent="0.25">
      <c r="A13" s="112">
        <v>9</v>
      </c>
      <c r="B13" s="114" t="s">
        <v>5</v>
      </c>
      <c r="C13" s="112">
        <v>1</v>
      </c>
      <c r="D13" s="68">
        <v>1</v>
      </c>
      <c r="E13" s="183">
        <v>108000</v>
      </c>
      <c r="F13" s="64">
        <f t="shared" si="0"/>
        <v>108000</v>
      </c>
    </row>
    <row r="14" spans="1:6" ht="23.25" customHeight="1" x14ac:dyDescent="0.25">
      <c r="A14" s="221" t="s">
        <v>7</v>
      </c>
      <c r="B14" s="221"/>
      <c r="C14" s="118">
        <f>SUM(C5:C13)</f>
        <v>12</v>
      </c>
      <c r="D14" s="67">
        <f>SUM(D5:D13)</f>
        <v>11.2</v>
      </c>
      <c r="E14" s="216"/>
      <c r="F14" s="143">
        <f>SUM(F5:F13)</f>
        <v>1338600</v>
      </c>
    </row>
    <row r="16" spans="1:6" ht="39.75" customHeight="1" x14ac:dyDescent="0.25">
      <c r="A16" s="222" t="s">
        <v>129</v>
      </c>
      <c r="B16" s="222"/>
      <c r="C16" s="222"/>
      <c r="D16" s="222"/>
      <c r="E16" s="222"/>
      <c r="F16" s="222"/>
    </row>
  </sheetData>
  <mergeCells count="5">
    <mergeCell ref="E1:F1"/>
    <mergeCell ref="A2:F2"/>
    <mergeCell ref="C5:C6"/>
    <mergeCell ref="A14:B14"/>
    <mergeCell ref="A16:F16"/>
  </mergeCells>
  <pageMargins left="0.7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tiv1</vt:lpstr>
      <vt:lpstr>tiv2</vt:lpstr>
      <vt:lpstr>tiv3</vt:lpstr>
      <vt:lpstr>tiv4</vt:lpstr>
      <vt:lpstr>mshak</vt:lpstr>
      <vt:lpstr>shaxmathim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2025-03-07T11:17:19Z</dcterms:modified>
</cp:coreProperties>
</file>