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tiv1" sheetId="10" r:id="rId1"/>
    <sheet name="Սառ. ՆՈՒՀ" sheetId="13" r:id="rId2"/>
    <sheet name="tiv2" sheetId="9" r:id="rId3"/>
    <sheet name="tiv3" sheetId="2" r:id="rId4"/>
    <sheet name="tiv4" sheetId="8" r:id="rId5"/>
    <sheet name="mshak" sheetId="3" r:id="rId6"/>
    <sheet name="erasht." sheetId="7" r:id="rId7"/>
    <sheet name="ՄՊՍԿ" sheetId="1" r:id="rId8"/>
    <sheet name="gexarv" sheetId="6" r:id="rId9"/>
    <sheet name="shaxmat" sheetId="4" r:id="rId10"/>
    <sheet name="foot." sheetId="5" r:id="rId11"/>
    <sheet name="komumal" sheetId="11" r:id="rId12"/>
  </sheets>
  <definedNames>
    <definedName name="_xlnm._FilterDatabase" localSheetId="0" hidden="1">'tiv1'!$A$5:$R$70</definedName>
    <definedName name="_xlnm.Print_Area" localSheetId="9">shaxmat!$A$1:$L$17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1" l="1"/>
  <c r="K51" i="11"/>
  <c r="K8" i="4"/>
  <c r="M41" i="1"/>
  <c r="C65" i="11" l="1"/>
  <c r="C42" i="11"/>
  <c r="C35" i="11"/>
  <c r="C24" i="11"/>
  <c r="C17" i="11"/>
  <c r="J34" i="11"/>
  <c r="L13" i="5"/>
  <c r="K13" i="5"/>
  <c r="D13" i="5"/>
  <c r="C13" i="5"/>
  <c r="K7" i="4"/>
  <c r="K13" i="4"/>
  <c r="D13" i="4"/>
  <c r="C21" i="6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2" i="1"/>
  <c r="M43" i="1"/>
  <c r="M44" i="1"/>
  <c r="M4" i="1"/>
  <c r="L20" i="1"/>
  <c r="L44" i="1"/>
  <c r="D45" i="1"/>
  <c r="C45" i="1"/>
  <c r="K27" i="7"/>
  <c r="J27" i="7"/>
  <c r="C27" i="7"/>
  <c r="J26" i="7"/>
  <c r="M46" i="3"/>
  <c r="L29" i="3"/>
  <c r="L46" i="3"/>
  <c r="D46" i="3"/>
  <c r="E46" i="3"/>
  <c r="C46" i="3"/>
  <c r="M46" i="8"/>
  <c r="L46" i="8"/>
  <c r="E46" i="8"/>
  <c r="D46" i="8"/>
  <c r="C46" i="8"/>
  <c r="D43" i="2"/>
  <c r="D36" i="2"/>
  <c r="D26" i="2"/>
  <c r="C26" i="2"/>
  <c r="M63" i="9"/>
  <c r="L63" i="9"/>
  <c r="E63" i="9"/>
  <c r="D63" i="9"/>
  <c r="C63" i="9"/>
  <c r="D27" i="9"/>
  <c r="E27" i="9"/>
  <c r="C27" i="9"/>
  <c r="M70" i="10"/>
  <c r="L70" i="10"/>
  <c r="D70" i="10"/>
  <c r="E70" i="10"/>
  <c r="D59" i="10"/>
  <c r="C59" i="10"/>
  <c r="D37" i="10"/>
  <c r="C37" i="10"/>
  <c r="D25" i="10"/>
  <c r="C25" i="10"/>
  <c r="C66" i="11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5" i="3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5" i="1" s="1"/>
  <c r="E42" i="1"/>
  <c r="E43" i="1"/>
  <c r="E44" i="1"/>
  <c r="E4" i="1"/>
  <c r="H6" i="13"/>
  <c r="H7" i="13"/>
  <c r="H8" i="13"/>
  <c r="H9" i="13"/>
  <c r="H10" i="13"/>
  <c r="H11" i="13"/>
  <c r="H5" i="13"/>
  <c r="L31" i="3" l="1"/>
  <c r="M31" i="3" s="1"/>
  <c r="M29" i="3"/>
  <c r="K34" i="11" l="1"/>
  <c r="D35" i="11"/>
  <c r="K26" i="7"/>
  <c r="L39" i="3"/>
  <c r="M39" i="3" s="1"/>
  <c r="L45" i="3"/>
  <c r="M45" i="3" s="1"/>
  <c r="L7" i="4" l="1"/>
  <c r="H7" i="5" l="1"/>
  <c r="H8" i="5"/>
  <c r="H4" i="5"/>
  <c r="H5" i="4"/>
  <c r="H6" i="4"/>
  <c r="H9" i="4"/>
  <c r="H10" i="4"/>
  <c r="H11" i="4"/>
  <c r="H12" i="4"/>
  <c r="H4" i="4"/>
  <c r="G5" i="6"/>
  <c r="G6" i="6"/>
  <c r="G7" i="6"/>
  <c r="G8" i="6"/>
  <c r="G9" i="6"/>
  <c r="G10" i="6"/>
  <c r="G18" i="6"/>
  <c r="G19" i="6"/>
  <c r="G20" i="6"/>
  <c r="G4" i="6"/>
  <c r="J5" i="1"/>
  <c r="J6" i="1"/>
  <c r="J10" i="1"/>
  <c r="J21" i="1"/>
  <c r="J25" i="1"/>
  <c r="J36" i="1"/>
  <c r="J37" i="1"/>
  <c r="J38" i="1"/>
  <c r="J39" i="1"/>
  <c r="H6" i="7"/>
  <c r="H7" i="7"/>
  <c r="H10" i="7"/>
  <c r="H12" i="7"/>
  <c r="H13" i="7"/>
  <c r="H16" i="7"/>
  <c r="H17" i="7"/>
  <c r="H18" i="7"/>
  <c r="H20" i="7"/>
  <c r="H21" i="7"/>
  <c r="H25" i="7"/>
  <c r="H4" i="7"/>
  <c r="J6" i="3"/>
  <c r="J8" i="3"/>
  <c r="J9" i="3"/>
  <c r="J11" i="3"/>
  <c r="J12" i="3"/>
  <c r="J13" i="3"/>
  <c r="J19" i="3"/>
  <c r="J20" i="3"/>
  <c r="J22" i="3"/>
  <c r="J27" i="3"/>
  <c r="J30" i="3"/>
  <c r="J32" i="3"/>
  <c r="J40" i="3"/>
  <c r="J41" i="3"/>
  <c r="J42" i="3"/>
  <c r="J43" i="3"/>
  <c r="J44" i="3"/>
  <c r="J5" i="3"/>
  <c r="I8" i="8"/>
  <c r="I10" i="8"/>
  <c r="I11" i="8"/>
  <c r="I15" i="8"/>
  <c r="I18" i="8"/>
  <c r="I25" i="8"/>
  <c r="I26" i="8"/>
  <c r="I27" i="8"/>
  <c r="I29" i="8"/>
  <c r="I30" i="8"/>
  <c r="I31" i="8"/>
  <c r="I35" i="8"/>
  <c r="I36" i="8"/>
  <c r="I38" i="8"/>
  <c r="I39" i="8"/>
  <c r="I40" i="8"/>
  <c r="I42" i="8"/>
  <c r="I45" i="8"/>
  <c r="I46" i="8"/>
  <c r="I8" i="2"/>
  <c r="I10" i="2"/>
  <c r="I11" i="2"/>
  <c r="I14" i="2"/>
  <c r="I15" i="2"/>
  <c r="I16" i="2"/>
  <c r="I19" i="2"/>
  <c r="I20" i="2"/>
  <c r="I21" i="2"/>
  <c r="I22" i="2"/>
  <c r="I24" i="2"/>
  <c r="I26" i="2"/>
  <c r="I27" i="2"/>
  <c r="I29" i="2"/>
  <c r="I30" i="2"/>
  <c r="I31" i="2"/>
  <c r="I34" i="2"/>
  <c r="I36" i="2"/>
  <c r="I37" i="2"/>
  <c r="I39" i="2"/>
  <c r="I40" i="2"/>
  <c r="I41" i="2"/>
  <c r="I43" i="2"/>
  <c r="I44" i="2"/>
  <c r="I46" i="2"/>
  <c r="I47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" i="9"/>
  <c r="I9" i="10" l="1"/>
  <c r="I11" i="10"/>
  <c r="I13" i="10"/>
  <c r="I14" i="10"/>
  <c r="I15" i="10"/>
  <c r="I25" i="10"/>
  <c r="I26" i="10"/>
  <c r="I28" i="10"/>
  <c r="I31" i="10"/>
  <c r="I32" i="10"/>
  <c r="I37" i="10"/>
  <c r="I38" i="10"/>
  <c r="I40" i="10"/>
  <c r="I42" i="10"/>
  <c r="I43" i="10"/>
  <c r="I46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K6" i="10"/>
  <c r="I7" i="11"/>
  <c r="I8" i="11"/>
  <c r="I9" i="11"/>
  <c r="I11" i="11"/>
  <c r="I13" i="11"/>
  <c r="I19" i="11"/>
  <c r="I23" i="11"/>
  <c r="I26" i="11"/>
  <c r="I28" i="11"/>
  <c r="I29" i="11"/>
  <c r="I30" i="11"/>
  <c r="I31" i="11"/>
  <c r="I32" i="11"/>
  <c r="I33" i="11"/>
  <c r="I37" i="11"/>
  <c r="I38" i="11"/>
  <c r="I39" i="11"/>
  <c r="I40" i="11"/>
  <c r="I6" i="10" l="1"/>
  <c r="L6" i="10"/>
  <c r="G10" i="13"/>
  <c r="G11" i="13" l="1"/>
  <c r="E11" i="13"/>
  <c r="G9" i="13"/>
  <c r="E9" i="13"/>
  <c r="G8" i="13"/>
  <c r="G7" i="13"/>
  <c r="E7" i="13"/>
  <c r="G6" i="13"/>
  <c r="E6" i="13"/>
  <c r="G5" i="13"/>
  <c r="E5" i="13"/>
  <c r="G13" i="13" l="1"/>
  <c r="H13" i="13"/>
  <c r="O46" i="10" l="1"/>
  <c r="O43" i="10"/>
  <c r="O42" i="10"/>
  <c r="O32" i="10"/>
  <c r="O14" i="10"/>
  <c r="O13" i="10"/>
  <c r="L57" i="10" l="1"/>
  <c r="M57" i="10" s="1"/>
  <c r="E57" i="10"/>
  <c r="E59" i="10" s="1"/>
  <c r="H45" i="11" l="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44" i="11"/>
  <c r="H38" i="11"/>
  <c r="H39" i="11"/>
  <c r="H40" i="11"/>
  <c r="H41" i="11"/>
  <c r="H37" i="11"/>
  <c r="H27" i="11"/>
  <c r="H28" i="11"/>
  <c r="H29" i="11"/>
  <c r="H30" i="11"/>
  <c r="H31" i="11"/>
  <c r="H32" i="11"/>
  <c r="H33" i="11"/>
  <c r="H26" i="11"/>
  <c r="H20" i="11"/>
  <c r="H21" i="11"/>
  <c r="H22" i="11"/>
  <c r="H23" i="11"/>
  <c r="H19" i="11"/>
  <c r="H7" i="11"/>
  <c r="H8" i="11"/>
  <c r="H9" i="11"/>
  <c r="H10" i="11"/>
  <c r="H11" i="11"/>
  <c r="H12" i="11"/>
  <c r="H13" i="11"/>
  <c r="H14" i="11"/>
  <c r="H15" i="11"/>
  <c r="H16" i="11"/>
  <c r="H6" i="11"/>
  <c r="I5" i="5"/>
  <c r="I6" i="5"/>
  <c r="I7" i="5"/>
  <c r="I4" i="5"/>
  <c r="I8" i="4"/>
  <c r="I9" i="4"/>
  <c r="I6" i="4"/>
  <c r="I4" i="4"/>
  <c r="H5" i="6"/>
  <c r="H6" i="6"/>
  <c r="H4" i="6"/>
  <c r="I40" i="1"/>
  <c r="I21" i="1"/>
  <c r="I5" i="1"/>
  <c r="I6" i="1"/>
  <c r="I4" i="1"/>
  <c r="G6" i="7"/>
  <c r="G4" i="7"/>
  <c r="I15" i="3"/>
  <c r="I16" i="3"/>
  <c r="I17" i="3"/>
  <c r="I18" i="3"/>
  <c r="I19" i="3"/>
  <c r="I20" i="3"/>
  <c r="I21" i="3"/>
  <c r="I22" i="3"/>
  <c r="I23" i="3"/>
  <c r="I24" i="3"/>
  <c r="I25" i="3"/>
  <c r="I14" i="3"/>
  <c r="I12" i="3"/>
  <c r="I9" i="3"/>
  <c r="I8" i="3"/>
  <c r="I6" i="3"/>
  <c r="I5" i="3"/>
  <c r="J40" i="8"/>
  <c r="J38" i="8"/>
  <c r="J37" i="8"/>
  <c r="J31" i="8"/>
  <c r="J28" i="8"/>
  <c r="J15" i="8"/>
  <c r="J11" i="8"/>
  <c r="J9" i="8"/>
  <c r="J6" i="8"/>
  <c r="J5" i="8"/>
  <c r="J62" i="2"/>
  <c r="J59" i="2"/>
  <c r="J56" i="2"/>
  <c r="J53" i="2"/>
  <c r="J50" i="2"/>
  <c r="J47" i="2"/>
  <c r="J45" i="2"/>
  <c r="J41" i="2"/>
  <c r="J39" i="2"/>
  <c r="J38" i="2"/>
  <c r="J31" i="2"/>
  <c r="J29" i="2"/>
  <c r="J28" i="2"/>
  <c r="J16" i="2"/>
  <c r="J10" i="2"/>
  <c r="J11" i="2"/>
  <c r="J9" i="2"/>
  <c r="J6" i="2"/>
  <c r="J5" i="2"/>
  <c r="J61" i="9"/>
  <c r="J56" i="9"/>
  <c r="J54" i="9"/>
  <c r="J53" i="9"/>
  <c r="J49" i="9"/>
  <c r="J47" i="9"/>
  <c r="J46" i="9"/>
  <c r="J41" i="9"/>
  <c r="J39" i="9"/>
  <c r="J38" i="9"/>
  <c r="J32" i="9"/>
  <c r="J30" i="9"/>
  <c r="J29" i="9"/>
  <c r="J21" i="9"/>
  <c r="J16" i="9"/>
  <c r="J12" i="9"/>
  <c r="J10" i="9"/>
  <c r="J8" i="9"/>
  <c r="J7" i="9"/>
  <c r="J6" i="9"/>
  <c r="J43" i="10"/>
  <c r="J40" i="10"/>
  <c r="J39" i="10"/>
  <c r="J31" i="10"/>
  <c r="J28" i="10"/>
  <c r="J27" i="10"/>
  <c r="J15" i="10"/>
  <c r="J11" i="10"/>
  <c r="J10" i="10"/>
  <c r="J7" i="10"/>
  <c r="J6" i="10"/>
  <c r="K7" i="5" l="1"/>
  <c r="L7" i="5" s="1"/>
  <c r="K8" i="5"/>
  <c r="L8" i="5" s="1"/>
  <c r="K5" i="5"/>
  <c r="L5" i="5" s="1"/>
  <c r="K4" i="5"/>
  <c r="L4" i="5" s="1"/>
  <c r="L12" i="4"/>
  <c r="K9" i="4"/>
  <c r="L9" i="4" s="1"/>
  <c r="K10" i="4"/>
  <c r="L10" i="4" s="1"/>
  <c r="K11" i="4"/>
  <c r="L11" i="4" s="1"/>
  <c r="K12" i="4"/>
  <c r="K6" i="4"/>
  <c r="L6" i="4" s="1"/>
  <c r="K5" i="4"/>
  <c r="L5" i="4" s="1"/>
  <c r="K4" i="4"/>
  <c r="L4" i="4" s="1"/>
  <c r="J6" i="7"/>
  <c r="K6" i="7" s="1"/>
  <c r="J4" i="7"/>
  <c r="K4" i="7" s="1"/>
  <c r="L6" i="3"/>
  <c r="L8" i="3"/>
  <c r="M8" i="3" s="1"/>
  <c r="L9" i="3"/>
  <c r="M9" i="3" s="1"/>
  <c r="L11" i="3"/>
  <c r="M11" i="3" s="1"/>
  <c r="L12" i="3"/>
  <c r="M12" i="3" s="1"/>
  <c r="L13" i="3"/>
  <c r="M13" i="3" s="1"/>
  <c r="L18" i="3"/>
  <c r="M18" i="3" s="1"/>
  <c r="L19" i="3"/>
  <c r="M19" i="3" s="1"/>
  <c r="L20" i="3"/>
  <c r="M20" i="3" s="1"/>
  <c r="L22" i="3"/>
  <c r="M22" i="3" s="1"/>
  <c r="L27" i="3"/>
  <c r="M27" i="3" s="1"/>
  <c r="L30" i="3"/>
  <c r="M30" i="3" s="1"/>
  <c r="L32" i="3"/>
  <c r="M32" i="3" s="1"/>
  <c r="L40" i="3"/>
  <c r="M40" i="3" s="1"/>
  <c r="L41" i="3"/>
  <c r="M41" i="3" s="1"/>
  <c r="L42" i="3"/>
  <c r="M42" i="3" s="1"/>
  <c r="L43" i="3"/>
  <c r="M43" i="3" s="1"/>
  <c r="L44" i="3"/>
  <c r="M44" i="3" s="1"/>
  <c r="L5" i="3"/>
  <c r="M5" i="3" s="1"/>
  <c r="L11" i="8"/>
  <c r="M11" i="8" s="1"/>
  <c r="L15" i="8"/>
  <c r="M15" i="8" s="1"/>
  <c r="L40" i="8"/>
  <c r="M40" i="8" s="1"/>
  <c r="L28" i="2"/>
  <c r="M28" i="2" s="1"/>
  <c r="L39" i="2"/>
  <c r="M39" i="2" s="1"/>
  <c r="L47" i="2"/>
  <c r="M47" i="2" s="1"/>
  <c r="L53" i="2"/>
  <c r="M53" i="2" s="1"/>
  <c r="L56" i="2"/>
  <c r="M56" i="2" s="1"/>
  <c r="L59" i="10"/>
  <c r="L60" i="10"/>
  <c r="M60" i="10" s="1"/>
  <c r="L61" i="10"/>
  <c r="M61" i="10" s="1"/>
  <c r="L62" i="10"/>
  <c r="M62" i="10" s="1"/>
  <c r="L63" i="10"/>
  <c r="M63" i="10" s="1"/>
  <c r="L64" i="10"/>
  <c r="M64" i="10" s="1"/>
  <c r="L65" i="10"/>
  <c r="M65" i="10" s="1"/>
  <c r="L66" i="10"/>
  <c r="M66" i="10" s="1"/>
  <c r="L67" i="10"/>
  <c r="M67" i="10" s="1"/>
  <c r="L68" i="10"/>
  <c r="M68" i="10" s="1"/>
  <c r="J5" i="5"/>
  <c r="H5" i="5" s="1"/>
  <c r="J6" i="5"/>
  <c r="H6" i="5" s="1"/>
  <c r="J8" i="4"/>
  <c r="H8" i="4" s="1"/>
  <c r="J6" i="6"/>
  <c r="K6" i="6" s="1"/>
  <c r="J5" i="6"/>
  <c r="K5" i="6" s="1"/>
  <c r="J4" i="6"/>
  <c r="K40" i="1"/>
  <c r="L5" i="1"/>
  <c r="L6" i="1"/>
  <c r="K4" i="1"/>
  <c r="K15" i="3"/>
  <c r="J15" i="3" s="1"/>
  <c r="K16" i="3"/>
  <c r="J16" i="3" s="1"/>
  <c r="K17" i="3"/>
  <c r="J17" i="3" s="1"/>
  <c r="K18" i="3"/>
  <c r="J18" i="3" s="1"/>
  <c r="K21" i="3"/>
  <c r="J21" i="3" s="1"/>
  <c r="K23" i="3"/>
  <c r="J23" i="3" s="1"/>
  <c r="K24" i="3"/>
  <c r="J24" i="3" s="1"/>
  <c r="K25" i="3"/>
  <c r="J25" i="3" s="1"/>
  <c r="K14" i="3"/>
  <c r="J14" i="3" s="1"/>
  <c r="L38" i="8"/>
  <c r="M38" i="8" s="1"/>
  <c r="K37" i="8"/>
  <c r="I37" i="8" s="1"/>
  <c r="L31" i="8"/>
  <c r="M31" i="8" s="1"/>
  <c r="K28" i="8"/>
  <c r="L10" i="8"/>
  <c r="M10" i="8" s="1"/>
  <c r="K9" i="8"/>
  <c r="I9" i="8" s="1"/>
  <c r="K6" i="8"/>
  <c r="K5" i="8"/>
  <c r="I5" i="8" s="1"/>
  <c r="L62" i="2"/>
  <c r="M62" i="2" s="1"/>
  <c r="L59" i="2"/>
  <c r="M59" i="2" s="1"/>
  <c r="L50" i="2"/>
  <c r="M50" i="2" s="1"/>
  <c r="L46" i="2"/>
  <c r="M46" i="2" s="1"/>
  <c r="K45" i="2"/>
  <c r="L41" i="2"/>
  <c r="M41" i="2" s="1"/>
  <c r="K38" i="2"/>
  <c r="L31" i="2"/>
  <c r="M31" i="2" s="1"/>
  <c r="L29" i="2"/>
  <c r="M29" i="2" s="1"/>
  <c r="K28" i="2"/>
  <c r="I28" i="2" s="1"/>
  <c r="L16" i="2"/>
  <c r="M16" i="2" s="1"/>
  <c r="L11" i="2"/>
  <c r="M11" i="2" s="1"/>
  <c r="K9" i="2"/>
  <c r="K6" i="2"/>
  <c r="K5" i="2"/>
  <c r="K53" i="9"/>
  <c r="K46" i="9"/>
  <c r="K38" i="9"/>
  <c r="K29" i="9"/>
  <c r="K7" i="9"/>
  <c r="K9" i="9"/>
  <c r="K10" i="9"/>
  <c r="K6" i="9"/>
  <c r="O40" i="10"/>
  <c r="K39" i="10"/>
  <c r="O31" i="10"/>
  <c r="O28" i="10"/>
  <c r="K27" i="10"/>
  <c r="O15" i="10"/>
  <c r="J7" i="11"/>
  <c r="K7" i="11" s="1"/>
  <c r="J8" i="11"/>
  <c r="K8" i="11" s="1"/>
  <c r="J9" i="11"/>
  <c r="K9" i="11" s="1"/>
  <c r="I10" i="11"/>
  <c r="J10" i="11" s="1"/>
  <c r="K10" i="11" s="1"/>
  <c r="J11" i="11"/>
  <c r="K11" i="11" s="1"/>
  <c r="I12" i="11"/>
  <c r="J12" i="11" s="1"/>
  <c r="K12" i="11" s="1"/>
  <c r="J13" i="11"/>
  <c r="K13" i="11" s="1"/>
  <c r="I14" i="11"/>
  <c r="J14" i="11" s="1"/>
  <c r="K14" i="11" s="1"/>
  <c r="I15" i="11"/>
  <c r="J15" i="11" s="1"/>
  <c r="K15" i="11" s="1"/>
  <c r="I16" i="11"/>
  <c r="J16" i="11" s="1"/>
  <c r="K16" i="11" s="1"/>
  <c r="I18" i="11"/>
  <c r="J18" i="11" s="1"/>
  <c r="K18" i="11" s="1"/>
  <c r="J19" i="11"/>
  <c r="K19" i="11" s="1"/>
  <c r="I20" i="11"/>
  <c r="J20" i="11" s="1"/>
  <c r="K20" i="11" s="1"/>
  <c r="I21" i="11"/>
  <c r="J21" i="11" s="1"/>
  <c r="K21" i="11" s="1"/>
  <c r="I22" i="11"/>
  <c r="J22" i="11" s="1"/>
  <c r="K22" i="11" s="1"/>
  <c r="J23" i="11"/>
  <c r="K23" i="11" s="1"/>
  <c r="I25" i="11"/>
  <c r="J25" i="11" s="1"/>
  <c r="K25" i="11" s="1"/>
  <c r="J26" i="11"/>
  <c r="K26" i="11" s="1"/>
  <c r="I27" i="11"/>
  <c r="J27" i="11" s="1"/>
  <c r="K27" i="11" s="1"/>
  <c r="J28" i="11"/>
  <c r="K28" i="11" s="1"/>
  <c r="J29" i="11"/>
  <c r="K29" i="11" s="1"/>
  <c r="J30" i="11"/>
  <c r="K30" i="11" s="1"/>
  <c r="J31" i="11"/>
  <c r="K31" i="11" s="1"/>
  <c r="J32" i="11"/>
  <c r="K32" i="11" s="1"/>
  <c r="J33" i="11"/>
  <c r="K33" i="11" s="1"/>
  <c r="I36" i="11"/>
  <c r="J36" i="11" s="1"/>
  <c r="K36" i="11" s="1"/>
  <c r="J37" i="11"/>
  <c r="K37" i="11" s="1"/>
  <c r="J38" i="11"/>
  <c r="K38" i="11" s="1"/>
  <c r="J39" i="11"/>
  <c r="K39" i="11" s="1"/>
  <c r="J40" i="11"/>
  <c r="K40" i="11" s="1"/>
  <c r="I41" i="11"/>
  <c r="J41" i="11" s="1"/>
  <c r="K41" i="11" s="1"/>
  <c r="I43" i="11"/>
  <c r="J43" i="11" s="1"/>
  <c r="K43" i="11" s="1"/>
  <c r="I44" i="11"/>
  <c r="J44" i="11" s="1"/>
  <c r="K44" i="11" s="1"/>
  <c r="I45" i="11"/>
  <c r="J45" i="11" s="1"/>
  <c r="K45" i="11" s="1"/>
  <c r="I46" i="11"/>
  <c r="J46" i="11" s="1"/>
  <c r="K46" i="11" s="1"/>
  <c r="I47" i="11"/>
  <c r="J47" i="11" s="1"/>
  <c r="K47" i="11" s="1"/>
  <c r="I48" i="11"/>
  <c r="J48" i="11" s="1"/>
  <c r="K48" i="11" s="1"/>
  <c r="I49" i="11"/>
  <c r="J49" i="11" s="1"/>
  <c r="I50" i="11"/>
  <c r="J50" i="11" s="1"/>
  <c r="K50" i="11" s="1"/>
  <c r="I51" i="11"/>
  <c r="J51" i="11" s="1"/>
  <c r="I52" i="11"/>
  <c r="J52" i="11" s="1"/>
  <c r="K52" i="11" s="1"/>
  <c r="I53" i="11"/>
  <c r="J53" i="11" s="1"/>
  <c r="K53" i="11" s="1"/>
  <c r="I54" i="11"/>
  <c r="J54" i="11" s="1"/>
  <c r="K54" i="11" s="1"/>
  <c r="I55" i="11"/>
  <c r="J55" i="11" s="1"/>
  <c r="K55" i="11" s="1"/>
  <c r="I56" i="11"/>
  <c r="J56" i="11" s="1"/>
  <c r="K56" i="11" s="1"/>
  <c r="I57" i="11"/>
  <c r="J57" i="11" s="1"/>
  <c r="K57" i="11" s="1"/>
  <c r="I58" i="11"/>
  <c r="J58" i="11" s="1"/>
  <c r="K58" i="11" s="1"/>
  <c r="I59" i="11"/>
  <c r="J59" i="11" s="1"/>
  <c r="K59" i="11" s="1"/>
  <c r="I60" i="11"/>
  <c r="J60" i="11" s="1"/>
  <c r="K60" i="11" s="1"/>
  <c r="I61" i="11"/>
  <c r="J61" i="11" s="1"/>
  <c r="K61" i="11" s="1"/>
  <c r="I62" i="11"/>
  <c r="J62" i="11" s="1"/>
  <c r="K62" i="11" s="1"/>
  <c r="I63" i="11"/>
  <c r="J63" i="11" s="1"/>
  <c r="K63" i="11" s="1"/>
  <c r="I64" i="11"/>
  <c r="J64" i="11" s="1"/>
  <c r="K64" i="11" s="1"/>
  <c r="I6" i="11"/>
  <c r="J6" i="11" s="1"/>
  <c r="J66" i="11" s="1"/>
  <c r="E65" i="11"/>
  <c r="D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E42" i="11"/>
  <c r="D42" i="11"/>
  <c r="F41" i="11"/>
  <c r="F40" i="11"/>
  <c r="F39" i="11"/>
  <c r="F38" i="11"/>
  <c r="F37" i="11"/>
  <c r="E35" i="11"/>
  <c r="F33" i="11"/>
  <c r="F32" i="11"/>
  <c r="F31" i="11"/>
  <c r="F30" i="11"/>
  <c r="F29" i="11"/>
  <c r="F28" i="11"/>
  <c r="F27" i="11"/>
  <c r="F26" i="11"/>
  <c r="E24" i="11"/>
  <c r="D24" i="11"/>
  <c r="F23" i="11"/>
  <c r="F22" i="11"/>
  <c r="F21" i="11"/>
  <c r="F20" i="11"/>
  <c r="F19" i="11"/>
  <c r="E17" i="11"/>
  <c r="D17" i="11"/>
  <c r="D66" i="11" s="1"/>
  <c r="F16" i="11"/>
  <c r="F15" i="11"/>
  <c r="F14" i="11"/>
  <c r="F13" i="11"/>
  <c r="F12" i="11"/>
  <c r="F11" i="11"/>
  <c r="F10" i="11"/>
  <c r="F9" i="11"/>
  <c r="F8" i="11"/>
  <c r="F7" i="11"/>
  <c r="F6" i="11"/>
  <c r="L5" i="2" l="1"/>
  <c r="I5" i="2"/>
  <c r="L38" i="2"/>
  <c r="M38" i="2" s="1"/>
  <c r="I38" i="2"/>
  <c r="L6" i="2"/>
  <c r="M6" i="2" s="1"/>
  <c r="I6" i="2"/>
  <c r="L9" i="2"/>
  <c r="M9" i="2" s="1"/>
  <c r="I9" i="2"/>
  <c r="L45" i="2"/>
  <c r="M45" i="2" s="1"/>
  <c r="I45" i="2"/>
  <c r="F24" i="11"/>
  <c r="E66" i="11"/>
  <c r="L9" i="8"/>
  <c r="M9" i="8" s="1"/>
  <c r="L6" i="8"/>
  <c r="M6" i="8" s="1"/>
  <c r="I6" i="8"/>
  <c r="L5" i="8"/>
  <c r="M5" i="8" s="1"/>
  <c r="L37" i="8"/>
  <c r="M37" i="8" s="1"/>
  <c r="L28" i="8"/>
  <c r="M28" i="8" s="1"/>
  <c r="I28" i="8"/>
  <c r="L16" i="3"/>
  <c r="M16" i="3" s="1"/>
  <c r="L14" i="3"/>
  <c r="M14" i="3" s="1"/>
  <c r="L25" i="3"/>
  <c r="M25" i="3" s="1"/>
  <c r="L21" i="3"/>
  <c r="M21" i="3" s="1"/>
  <c r="L17" i="3"/>
  <c r="M17" i="3" s="1"/>
  <c r="L24" i="3"/>
  <c r="M24" i="3" s="1"/>
  <c r="L23" i="3"/>
  <c r="M23" i="3" s="1"/>
  <c r="L15" i="3"/>
  <c r="M15" i="3" s="1"/>
  <c r="M69" i="10"/>
  <c r="O39" i="10"/>
  <c r="I39" i="10"/>
  <c r="O27" i="10"/>
  <c r="I27" i="10"/>
  <c r="K6" i="5"/>
  <c r="L6" i="5" s="1"/>
  <c r="L8" i="4"/>
  <c r="L13" i="4" s="1"/>
  <c r="L40" i="1"/>
  <c r="J40" i="1"/>
  <c r="L4" i="1"/>
  <c r="J4" i="1"/>
  <c r="M6" i="3"/>
  <c r="K4" i="6"/>
  <c r="K6" i="11"/>
  <c r="K66" i="11" s="1"/>
  <c r="F65" i="11"/>
  <c r="F66" i="11" s="1"/>
  <c r="F42" i="11"/>
  <c r="F17" i="11"/>
  <c r="F35" i="11"/>
  <c r="O11" i="10"/>
  <c r="K10" i="10"/>
  <c r="K7" i="10"/>
  <c r="L7" i="10" s="1"/>
  <c r="O6" i="10"/>
  <c r="M5" i="2" l="1"/>
  <c r="O7" i="10"/>
  <c r="I7" i="10"/>
  <c r="O10" i="10"/>
  <c r="I10" i="10"/>
  <c r="M9" i="9"/>
  <c r="M27" i="9"/>
  <c r="M28" i="9"/>
  <c r="M36" i="9"/>
  <c r="M37" i="9"/>
  <c r="M44" i="9"/>
  <c r="M45" i="9"/>
  <c r="M51" i="9"/>
  <c r="M52" i="9"/>
  <c r="M59" i="9"/>
  <c r="M60" i="9"/>
  <c r="L9" i="10"/>
  <c r="M9" i="10" s="1"/>
  <c r="L26" i="10"/>
  <c r="M26" i="10" s="1"/>
  <c r="L38" i="10"/>
  <c r="M38" i="10" s="1"/>
  <c r="L49" i="10"/>
  <c r="M49" i="10" s="1"/>
  <c r="L50" i="10"/>
  <c r="M50" i="10" s="1"/>
  <c r="L51" i="10"/>
  <c r="M51" i="10" s="1"/>
  <c r="L52" i="10"/>
  <c r="M52" i="10" s="1"/>
  <c r="L53" i="10"/>
  <c r="M53" i="10" s="1"/>
  <c r="L54" i="10"/>
  <c r="M54" i="10" s="1"/>
  <c r="L55" i="10"/>
  <c r="M55" i="10" s="1"/>
  <c r="L56" i="10"/>
  <c r="M56" i="10" s="1"/>
  <c r="L58" i="10"/>
  <c r="M58" i="10" s="1"/>
  <c r="K41" i="1"/>
  <c r="K42" i="1"/>
  <c r="K43" i="1"/>
  <c r="G43" i="1"/>
  <c r="G42" i="1"/>
  <c r="G41" i="1"/>
  <c r="G40" i="1"/>
  <c r="M72" i="10" l="1"/>
  <c r="L43" i="1"/>
  <c r="J43" i="1"/>
  <c r="L42" i="1"/>
  <c r="J42" i="1"/>
  <c r="L41" i="1"/>
  <c r="J41" i="1"/>
  <c r="J9" i="5"/>
  <c r="J10" i="5"/>
  <c r="J11" i="5"/>
  <c r="J12" i="5"/>
  <c r="J7" i="6"/>
  <c r="J8" i="6"/>
  <c r="K8" i="6" s="1"/>
  <c r="J9" i="6"/>
  <c r="K9" i="6" s="1"/>
  <c r="J10" i="6"/>
  <c r="K10" i="6" s="1"/>
  <c r="I11" i="6"/>
  <c r="I12" i="6"/>
  <c r="I13" i="6"/>
  <c r="I14" i="6"/>
  <c r="I15" i="6"/>
  <c r="I16" i="6"/>
  <c r="I17" i="6"/>
  <c r="J18" i="6"/>
  <c r="K18" i="6" s="1"/>
  <c r="J19" i="6"/>
  <c r="K19" i="6" s="1"/>
  <c r="J20" i="6"/>
  <c r="K20" i="6" s="1"/>
  <c r="K7" i="1"/>
  <c r="K8" i="1"/>
  <c r="K9" i="1"/>
  <c r="L10" i="1"/>
  <c r="K11" i="1"/>
  <c r="K12" i="1"/>
  <c r="K13" i="1"/>
  <c r="K14" i="1"/>
  <c r="K15" i="1"/>
  <c r="K16" i="1"/>
  <c r="K17" i="1"/>
  <c r="K18" i="1"/>
  <c r="K19" i="1"/>
  <c r="L21" i="1"/>
  <c r="K22" i="1"/>
  <c r="K23" i="1"/>
  <c r="K24" i="1"/>
  <c r="L25" i="1"/>
  <c r="K26" i="1"/>
  <c r="K27" i="1"/>
  <c r="K28" i="1"/>
  <c r="K29" i="1"/>
  <c r="K30" i="1"/>
  <c r="K31" i="1"/>
  <c r="K32" i="1"/>
  <c r="K33" i="1"/>
  <c r="K34" i="1"/>
  <c r="K35" i="1"/>
  <c r="L36" i="1"/>
  <c r="L37" i="1"/>
  <c r="L38" i="1"/>
  <c r="L39" i="1"/>
  <c r="I5" i="7"/>
  <c r="J7" i="7"/>
  <c r="K7" i="7" s="1"/>
  <c r="I8" i="7"/>
  <c r="I9" i="7"/>
  <c r="J10" i="7"/>
  <c r="K10" i="7" s="1"/>
  <c r="I11" i="7"/>
  <c r="J12" i="7"/>
  <c r="K12" i="7" s="1"/>
  <c r="J13" i="7"/>
  <c r="K13" i="7" s="1"/>
  <c r="I14" i="7"/>
  <c r="I15" i="7"/>
  <c r="J16" i="7"/>
  <c r="K16" i="7" s="1"/>
  <c r="J17" i="7"/>
  <c r="K17" i="7" s="1"/>
  <c r="J18" i="7"/>
  <c r="K18" i="7" s="1"/>
  <c r="I19" i="7"/>
  <c r="J20" i="7"/>
  <c r="K20" i="7" s="1"/>
  <c r="J21" i="7"/>
  <c r="K21" i="7" s="1"/>
  <c r="I22" i="7"/>
  <c r="I23" i="7"/>
  <c r="I24" i="7"/>
  <c r="J25" i="7"/>
  <c r="K25" i="7" s="1"/>
  <c r="K7" i="3"/>
  <c r="K10" i="3"/>
  <c r="K26" i="3"/>
  <c r="K28" i="3"/>
  <c r="K33" i="3"/>
  <c r="K34" i="3"/>
  <c r="K35" i="3"/>
  <c r="K36" i="3"/>
  <c r="K37" i="3"/>
  <c r="K38" i="3"/>
  <c r="K7" i="8"/>
  <c r="K13" i="8"/>
  <c r="K14" i="8"/>
  <c r="L18" i="8"/>
  <c r="M18" i="8" s="1"/>
  <c r="K19" i="8"/>
  <c r="K20" i="8"/>
  <c r="K21" i="8"/>
  <c r="K22" i="8"/>
  <c r="K23" i="8"/>
  <c r="K24" i="8"/>
  <c r="L25" i="8"/>
  <c r="M25" i="8" s="1"/>
  <c r="L29" i="8"/>
  <c r="M29" i="8" s="1"/>
  <c r="L30" i="8"/>
  <c r="M30" i="8" s="1"/>
  <c r="K32" i="8"/>
  <c r="K33" i="8"/>
  <c r="K34" i="8"/>
  <c r="L39" i="8"/>
  <c r="M39" i="8" s="1"/>
  <c r="K41" i="8"/>
  <c r="L42" i="8"/>
  <c r="M42" i="8" s="1"/>
  <c r="K43" i="8"/>
  <c r="K44" i="8"/>
  <c r="K7" i="2"/>
  <c r="L14" i="2"/>
  <c r="M14" i="2" s="1"/>
  <c r="L15" i="2"/>
  <c r="M15" i="2" s="1"/>
  <c r="L19" i="2"/>
  <c r="M19" i="2" s="1"/>
  <c r="L20" i="2"/>
  <c r="M20" i="2" s="1"/>
  <c r="L21" i="2"/>
  <c r="M21" i="2" s="1"/>
  <c r="L22" i="2"/>
  <c r="M22" i="2" s="1"/>
  <c r="K23" i="2"/>
  <c r="L24" i="2"/>
  <c r="M24" i="2" s="1"/>
  <c r="K25" i="2"/>
  <c r="L30" i="2"/>
  <c r="M30" i="2" s="1"/>
  <c r="K32" i="2"/>
  <c r="K33" i="2"/>
  <c r="L34" i="2"/>
  <c r="M34" i="2" s="1"/>
  <c r="K35" i="2"/>
  <c r="L40" i="2"/>
  <c r="M40" i="2" s="1"/>
  <c r="K42" i="2"/>
  <c r="K48" i="2"/>
  <c r="K49" i="2"/>
  <c r="L7" i="9"/>
  <c r="M7" i="9" s="1"/>
  <c r="L8" i="9"/>
  <c r="M8" i="9" s="1"/>
  <c r="L10" i="9"/>
  <c r="M10" i="9" s="1"/>
  <c r="M11" i="9"/>
  <c r="L12" i="9"/>
  <c r="L14" i="9"/>
  <c r="M14" i="9" s="1"/>
  <c r="K15" i="9"/>
  <c r="L15" i="9" s="1"/>
  <c r="M15" i="9" s="1"/>
  <c r="L16" i="9"/>
  <c r="M16" i="9" s="1"/>
  <c r="L17" i="9"/>
  <c r="M17" i="9" s="1"/>
  <c r="L20" i="9"/>
  <c r="M20" i="9" s="1"/>
  <c r="L21" i="9"/>
  <c r="M21" i="9" s="1"/>
  <c r="K22" i="9"/>
  <c r="L22" i="9" s="1"/>
  <c r="M22" i="9" s="1"/>
  <c r="K23" i="9"/>
  <c r="L23" i="9" s="1"/>
  <c r="M23" i="9" s="1"/>
  <c r="L24" i="9"/>
  <c r="M24" i="9" s="1"/>
  <c r="L25" i="9"/>
  <c r="M25" i="9" s="1"/>
  <c r="L26" i="9"/>
  <c r="M26" i="9" s="1"/>
  <c r="L29" i="9"/>
  <c r="M29" i="9" s="1"/>
  <c r="L30" i="9"/>
  <c r="M30" i="9" s="1"/>
  <c r="K31" i="9"/>
  <c r="L31" i="9" s="1"/>
  <c r="M31" i="9" s="1"/>
  <c r="L32" i="9"/>
  <c r="M32" i="9" s="1"/>
  <c r="K33" i="9"/>
  <c r="L33" i="9" s="1"/>
  <c r="M33" i="9" s="1"/>
  <c r="K34" i="9"/>
  <c r="L34" i="9" s="1"/>
  <c r="M34" i="9" s="1"/>
  <c r="K35" i="9"/>
  <c r="L35" i="9" s="1"/>
  <c r="M35" i="9" s="1"/>
  <c r="L38" i="9"/>
  <c r="M38" i="9" s="1"/>
  <c r="L39" i="9"/>
  <c r="M39" i="9" s="1"/>
  <c r="L40" i="9"/>
  <c r="M40" i="9" s="1"/>
  <c r="L41" i="9"/>
  <c r="M41" i="9" s="1"/>
  <c r="K42" i="9"/>
  <c r="L42" i="9" s="1"/>
  <c r="M42" i="9" s="1"/>
  <c r="K43" i="9"/>
  <c r="L43" i="9" s="1"/>
  <c r="M43" i="9" s="1"/>
  <c r="L46" i="9"/>
  <c r="M46" i="9" s="1"/>
  <c r="L47" i="9"/>
  <c r="M47" i="9" s="1"/>
  <c r="K48" i="9"/>
  <c r="L48" i="9" s="1"/>
  <c r="M48" i="9" s="1"/>
  <c r="L49" i="9"/>
  <c r="M49" i="9" s="1"/>
  <c r="K50" i="9"/>
  <c r="L50" i="9" s="1"/>
  <c r="M50" i="9" s="1"/>
  <c r="L53" i="9"/>
  <c r="M53" i="9" s="1"/>
  <c r="L54" i="9"/>
  <c r="M54" i="9" s="1"/>
  <c r="K55" i="9"/>
  <c r="L55" i="9" s="1"/>
  <c r="M55" i="9" s="1"/>
  <c r="L56" i="9"/>
  <c r="M56" i="9" s="1"/>
  <c r="K57" i="9"/>
  <c r="L57" i="9" s="1"/>
  <c r="M57" i="9" s="1"/>
  <c r="K58" i="9"/>
  <c r="L58" i="9" s="1"/>
  <c r="M58" i="9" s="1"/>
  <c r="L61" i="9"/>
  <c r="M61" i="9" s="1"/>
  <c r="L6" i="9"/>
  <c r="M6" i="9" s="1"/>
  <c r="L40" i="10"/>
  <c r="M40" i="10" s="1"/>
  <c r="L42" i="10"/>
  <c r="M42" i="10" s="1"/>
  <c r="L43" i="10"/>
  <c r="M43" i="10" s="1"/>
  <c r="K44" i="10"/>
  <c r="I44" i="10" s="1"/>
  <c r="K45" i="10"/>
  <c r="I45" i="10" s="1"/>
  <c r="L46" i="10"/>
  <c r="M46" i="10" s="1"/>
  <c r="K47" i="10"/>
  <c r="I47" i="10" s="1"/>
  <c r="L39" i="10"/>
  <c r="M39" i="10" s="1"/>
  <c r="L28" i="10"/>
  <c r="M28" i="10" s="1"/>
  <c r="K30" i="10"/>
  <c r="I30" i="10" s="1"/>
  <c r="L31" i="10"/>
  <c r="M31" i="10" s="1"/>
  <c r="L32" i="10"/>
  <c r="M32" i="10" s="1"/>
  <c r="K33" i="10"/>
  <c r="I33" i="10" s="1"/>
  <c r="K34" i="10"/>
  <c r="I34" i="10" s="1"/>
  <c r="K35" i="10"/>
  <c r="I35" i="10" s="1"/>
  <c r="K36" i="10"/>
  <c r="I36" i="10" s="1"/>
  <c r="L27" i="10"/>
  <c r="M27" i="10" s="1"/>
  <c r="L11" i="10"/>
  <c r="L14" i="10"/>
  <c r="M14" i="10" s="1"/>
  <c r="L15" i="10"/>
  <c r="M15" i="10" s="1"/>
  <c r="K18" i="10"/>
  <c r="I18" i="10" s="1"/>
  <c r="K19" i="10"/>
  <c r="I19" i="10" s="1"/>
  <c r="K20" i="10"/>
  <c r="I20" i="10" s="1"/>
  <c r="K21" i="10"/>
  <c r="I21" i="10" s="1"/>
  <c r="K22" i="10"/>
  <c r="I22" i="10" s="1"/>
  <c r="K23" i="10"/>
  <c r="I23" i="10" s="1"/>
  <c r="K24" i="10"/>
  <c r="I24" i="10" s="1"/>
  <c r="L10" i="10"/>
  <c r="M10" i="10" s="1"/>
  <c r="M7" i="10"/>
  <c r="K8" i="10"/>
  <c r="M6" i="10"/>
  <c r="L42" i="2" l="1"/>
  <c r="M42" i="2" s="1"/>
  <c r="I42" i="2"/>
  <c r="L33" i="2"/>
  <c r="M33" i="2" s="1"/>
  <c r="I33" i="2"/>
  <c r="L7" i="2"/>
  <c r="I7" i="2"/>
  <c r="L32" i="2"/>
  <c r="M32" i="2" s="1"/>
  <c r="I32" i="2"/>
  <c r="L23" i="2"/>
  <c r="M23" i="2" s="1"/>
  <c r="I23" i="2"/>
  <c r="L49" i="2"/>
  <c r="M49" i="2" s="1"/>
  <c r="I49" i="2"/>
  <c r="L35" i="2"/>
  <c r="M35" i="2" s="1"/>
  <c r="I35" i="2"/>
  <c r="L48" i="2"/>
  <c r="M48" i="2" s="1"/>
  <c r="I48" i="2"/>
  <c r="L25" i="2"/>
  <c r="M25" i="2" s="1"/>
  <c r="I25" i="2"/>
  <c r="L45" i="1"/>
  <c r="M45" i="1"/>
  <c r="J15" i="6"/>
  <c r="K15" i="6" s="1"/>
  <c r="G15" i="6"/>
  <c r="J11" i="6"/>
  <c r="K11" i="6" s="1"/>
  <c r="G11" i="6"/>
  <c r="J14" i="6"/>
  <c r="K14" i="6" s="1"/>
  <c r="G14" i="6"/>
  <c r="J17" i="6"/>
  <c r="K17" i="6" s="1"/>
  <c r="G17" i="6"/>
  <c r="J13" i="6"/>
  <c r="K13" i="6" s="1"/>
  <c r="G13" i="6"/>
  <c r="J16" i="6"/>
  <c r="K16" i="6" s="1"/>
  <c r="G16" i="6"/>
  <c r="J12" i="6"/>
  <c r="K12" i="6" s="1"/>
  <c r="G12" i="6"/>
  <c r="L43" i="8"/>
  <c r="M43" i="8" s="1"/>
  <c r="I43" i="8"/>
  <c r="L34" i="8"/>
  <c r="M34" i="8" s="1"/>
  <c r="I34" i="8"/>
  <c r="L23" i="8"/>
  <c r="M23" i="8" s="1"/>
  <c r="I23" i="8"/>
  <c r="L19" i="8"/>
  <c r="M19" i="8" s="1"/>
  <c r="I19" i="8"/>
  <c r="L7" i="8"/>
  <c r="M7" i="8" s="1"/>
  <c r="I7" i="8"/>
  <c r="L33" i="8"/>
  <c r="M33" i="8" s="1"/>
  <c r="I33" i="8"/>
  <c r="L22" i="8"/>
  <c r="M22" i="8" s="1"/>
  <c r="I22" i="8"/>
  <c r="L41" i="8"/>
  <c r="M41" i="8" s="1"/>
  <c r="I41" i="8"/>
  <c r="L32" i="8"/>
  <c r="M32" i="8" s="1"/>
  <c r="I32" i="8"/>
  <c r="L21" i="8"/>
  <c r="M21" i="8" s="1"/>
  <c r="I21" i="8"/>
  <c r="L14" i="8"/>
  <c r="M14" i="8" s="1"/>
  <c r="I14" i="8"/>
  <c r="L44" i="8"/>
  <c r="M44" i="8" s="1"/>
  <c r="I44" i="8"/>
  <c r="L24" i="8"/>
  <c r="M24" i="8" s="1"/>
  <c r="I24" i="8"/>
  <c r="L20" i="8"/>
  <c r="M20" i="8" s="1"/>
  <c r="I20" i="8"/>
  <c r="L13" i="8"/>
  <c r="M13" i="8" s="1"/>
  <c r="I13" i="8"/>
  <c r="I8" i="10"/>
  <c r="L8" i="10"/>
  <c r="M8" i="10" s="1"/>
  <c r="J36" i="3"/>
  <c r="L36" i="3"/>
  <c r="M36" i="3" s="1"/>
  <c r="J28" i="3"/>
  <c r="L28" i="3"/>
  <c r="J35" i="3"/>
  <c r="L35" i="3"/>
  <c r="M35" i="3" s="1"/>
  <c r="J26" i="3"/>
  <c r="L26" i="3"/>
  <c r="M26" i="3" s="1"/>
  <c r="J38" i="3"/>
  <c r="L38" i="3"/>
  <c r="M38" i="3" s="1"/>
  <c r="J34" i="3"/>
  <c r="L34" i="3"/>
  <c r="M34" i="3" s="1"/>
  <c r="J10" i="3"/>
  <c r="L10" i="3"/>
  <c r="M10" i="3" s="1"/>
  <c r="J37" i="3"/>
  <c r="L37" i="3"/>
  <c r="M37" i="3" s="1"/>
  <c r="J33" i="3"/>
  <c r="L33" i="3"/>
  <c r="M33" i="3" s="1"/>
  <c r="J7" i="3"/>
  <c r="L7" i="3"/>
  <c r="H9" i="5"/>
  <c r="K9" i="5"/>
  <c r="H12" i="5"/>
  <c r="K12" i="5"/>
  <c r="L12" i="5" s="1"/>
  <c r="H11" i="5"/>
  <c r="K11" i="5"/>
  <c r="L11" i="5" s="1"/>
  <c r="H10" i="5"/>
  <c r="K10" i="5"/>
  <c r="L10" i="5" s="1"/>
  <c r="L32" i="1"/>
  <c r="J32" i="1"/>
  <c r="L28" i="1"/>
  <c r="J28" i="1"/>
  <c r="L24" i="1"/>
  <c r="J24" i="1"/>
  <c r="L19" i="1"/>
  <c r="J19" i="1"/>
  <c r="L15" i="1"/>
  <c r="J15" i="1"/>
  <c r="L11" i="1"/>
  <c r="J11" i="1"/>
  <c r="L7" i="1"/>
  <c r="J7" i="1"/>
  <c r="L35" i="1"/>
  <c r="J35" i="1"/>
  <c r="L31" i="1"/>
  <c r="J31" i="1"/>
  <c r="L27" i="1"/>
  <c r="J27" i="1"/>
  <c r="L23" i="1"/>
  <c r="J23" i="1"/>
  <c r="L18" i="1"/>
  <c r="J18" i="1"/>
  <c r="L14" i="1"/>
  <c r="J14" i="1"/>
  <c r="L34" i="1"/>
  <c r="J34" i="1"/>
  <c r="L30" i="1"/>
  <c r="J30" i="1"/>
  <c r="L26" i="1"/>
  <c r="J26" i="1"/>
  <c r="L22" i="1"/>
  <c r="J22" i="1"/>
  <c r="L17" i="1"/>
  <c r="J17" i="1"/>
  <c r="L13" i="1"/>
  <c r="J13" i="1"/>
  <c r="L9" i="1"/>
  <c r="J9" i="1"/>
  <c r="L33" i="1"/>
  <c r="J33" i="1"/>
  <c r="L29" i="1"/>
  <c r="J29" i="1"/>
  <c r="L16" i="1"/>
  <c r="J16" i="1"/>
  <c r="L12" i="1"/>
  <c r="J12" i="1"/>
  <c r="L8" i="1"/>
  <c r="J8" i="1"/>
  <c r="J9" i="7"/>
  <c r="K9" i="7" s="1"/>
  <c r="H9" i="7"/>
  <c r="J24" i="7"/>
  <c r="K24" i="7" s="1"/>
  <c r="H24" i="7"/>
  <c r="J8" i="7"/>
  <c r="K8" i="7" s="1"/>
  <c r="H8" i="7"/>
  <c r="J23" i="7"/>
  <c r="K23" i="7" s="1"/>
  <c r="H23" i="7"/>
  <c r="J19" i="7"/>
  <c r="K19" i="7" s="1"/>
  <c r="H19" i="7"/>
  <c r="J15" i="7"/>
  <c r="K15" i="7" s="1"/>
  <c r="H15" i="7"/>
  <c r="J11" i="7"/>
  <c r="K11" i="7" s="1"/>
  <c r="H11" i="7"/>
  <c r="J22" i="7"/>
  <c r="K22" i="7" s="1"/>
  <c r="H22" i="7"/>
  <c r="J14" i="7"/>
  <c r="K14" i="7" s="1"/>
  <c r="H14" i="7"/>
  <c r="J5" i="7"/>
  <c r="H5" i="7"/>
  <c r="L21" i="10"/>
  <c r="M21" i="10" s="1"/>
  <c r="O21" i="10"/>
  <c r="L35" i="10"/>
  <c r="M35" i="10" s="1"/>
  <c r="O35" i="10"/>
  <c r="L44" i="10"/>
  <c r="M44" i="10" s="1"/>
  <c r="O44" i="10"/>
  <c r="L24" i="10"/>
  <c r="M24" i="10" s="1"/>
  <c r="O24" i="10"/>
  <c r="L20" i="10"/>
  <c r="M20" i="10" s="1"/>
  <c r="O20" i="10"/>
  <c r="L34" i="10"/>
  <c r="M34" i="10" s="1"/>
  <c r="O34" i="10"/>
  <c r="L30" i="10"/>
  <c r="M30" i="10" s="1"/>
  <c r="O30" i="10"/>
  <c r="L47" i="10"/>
  <c r="M47" i="10" s="1"/>
  <c r="O47" i="10"/>
  <c r="O8" i="10"/>
  <c r="L23" i="10"/>
  <c r="M23" i="10" s="1"/>
  <c r="O23" i="10"/>
  <c r="L19" i="10"/>
  <c r="M19" i="10" s="1"/>
  <c r="O19" i="10"/>
  <c r="L33" i="10"/>
  <c r="M33" i="10" s="1"/>
  <c r="O33" i="10"/>
  <c r="L22" i="10"/>
  <c r="M22" i="10" s="1"/>
  <c r="O22" i="10"/>
  <c r="L18" i="10"/>
  <c r="M18" i="10" s="1"/>
  <c r="O18" i="10"/>
  <c r="L36" i="10"/>
  <c r="M36" i="10" s="1"/>
  <c r="O36" i="10"/>
  <c r="L45" i="10"/>
  <c r="M45" i="10" s="1"/>
  <c r="O45" i="10"/>
  <c r="L13" i="10"/>
  <c r="M13" i="10" s="1"/>
  <c r="M12" i="9"/>
  <c r="M11" i="10"/>
  <c r="K7" i="6"/>
  <c r="K5" i="7"/>
  <c r="F13" i="9"/>
  <c r="F17" i="8"/>
  <c r="I17" i="8" s="1"/>
  <c r="F16" i="8"/>
  <c r="I16" i="8" s="1"/>
  <c r="F12" i="8"/>
  <c r="I12" i="8" s="1"/>
  <c r="F18" i="2"/>
  <c r="I18" i="2" s="1"/>
  <c r="F17" i="2"/>
  <c r="I17" i="2" s="1"/>
  <c r="F13" i="2"/>
  <c r="I13" i="2" s="1"/>
  <c r="F12" i="2"/>
  <c r="I12" i="2" s="1"/>
  <c r="F19" i="9"/>
  <c r="F18" i="9"/>
  <c r="F41" i="10"/>
  <c r="F29" i="10"/>
  <c r="I29" i="10" s="1"/>
  <c r="F12" i="10"/>
  <c r="I12" i="10" s="1"/>
  <c r="F17" i="10"/>
  <c r="I17" i="10" s="1"/>
  <c r="F16" i="10"/>
  <c r="I16" i="10" s="1"/>
  <c r="M7" i="2" l="1"/>
  <c r="L64" i="2"/>
  <c r="K21" i="6"/>
  <c r="J21" i="6"/>
  <c r="M28" i="3"/>
  <c r="M7" i="3"/>
  <c r="J41" i="10"/>
  <c r="I41" i="10"/>
  <c r="L9" i="5"/>
  <c r="J16" i="8"/>
  <c r="L16" i="8"/>
  <c r="M16" i="8" s="1"/>
  <c r="J17" i="8"/>
  <c r="L17" i="8"/>
  <c r="M17" i="8" s="1"/>
  <c r="J12" i="8"/>
  <c r="L12" i="8"/>
  <c r="M12" i="8" s="1"/>
  <c r="J12" i="2"/>
  <c r="L12" i="2"/>
  <c r="M12" i="2" s="1"/>
  <c r="J13" i="2"/>
  <c r="L13" i="2"/>
  <c r="M13" i="2" s="1"/>
  <c r="J18" i="2"/>
  <c r="L18" i="2"/>
  <c r="M18" i="2" s="1"/>
  <c r="J17" i="2"/>
  <c r="L17" i="2"/>
  <c r="M17" i="2" s="1"/>
  <c r="J18" i="9"/>
  <c r="L18" i="9"/>
  <c r="M18" i="9" s="1"/>
  <c r="J19" i="9"/>
  <c r="L19" i="9"/>
  <c r="M19" i="9" s="1"/>
  <c r="J13" i="9"/>
  <c r="L13" i="9"/>
  <c r="J17" i="10"/>
  <c r="J12" i="10"/>
  <c r="J29" i="10"/>
  <c r="J16" i="10"/>
  <c r="G41" i="10"/>
  <c r="O41" i="10"/>
  <c r="G30" i="3"/>
  <c r="M64" i="2" l="1"/>
  <c r="M13" i="9"/>
  <c r="L16" i="10"/>
  <c r="M16" i="10" s="1"/>
  <c r="O16" i="10"/>
  <c r="L12" i="10"/>
  <c r="M12" i="10" s="1"/>
  <c r="O12" i="10"/>
  <c r="L29" i="10"/>
  <c r="M29" i="10" s="1"/>
  <c r="O29" i="10"/>
  <c r="L17" i="10"/>
  <c r="M17" i="10" s="1"/>
  <c r="O17" i="10"/>
  <c r="L41" i="10"/>
  <c r="M41" i="10" s="1"/>
  <c r="I70" i="10"/>
  <c r="G8" i="1"/>
  <c r="C45" i="8" l="1"/>
  <c r="C35" i="8"/>
  <c r="C26" i="8"/>
  <c r="C63" i="2"/>
  <c r="C60" i="2"/>
  <c r="C57" i="2"/>
  <c r="C54" i="2"/>
  <c r="C51" i="2"/>
  <c r="C43" i="2"/>
  <c r="C36" i="2"/>
  <c r="C64" i="2" s="1"/>
  <c r="C62" i="9"/>
  <c r="C59" i="9"/>
  <c r="C51" i="9"/>
  <c r="C44" i="9"/>
  <c r="C36" i="9"/>
  <c r="E7" i="7" l="1"/>
  <c r="E8" i="7"/>
  <c r="E5" i="7"/>
  <c r="E9" i="7"/>
  <c r="E10" i="7"/>
  <c r="E11" i="7"/>
  <c r="E12" i="7"/>
  <c r="E13" i="7"/>
  <c r="E14" i="7"/>
  <c r="E15" i="7"/>
  <c r="E16" i="7"/>
  <c r="E17" i="7"/>
  <c r="E18" i="7"/>
  <c r="E19" i="7"/>
  <c r="E6" i="7"/>
  <c r="E21" i="7"/>
  <c r="E22" i="7"/>
  <c r="E23" i="7"/>
  <c r="E24" i="7"/>
  <c r="E25" i="7"/>
  <c r="E20" i="7"/>
  <c r="E4" i="7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32" i="3"/>
  <c r="G33" i="3"/>
  <c r="G34" i="3"/>
  <c r="G35" i="3"/>
  <c r="G36" i="3"/>
  <c r="G37" i="3"/>
  <c r="G38" i="3"/>
  <c r="G40" i="3"/>
  <c r="G41" i="3"/>
  <c r="G42" i="3"/>
  <c r="G43" i="3"/>
  <c r="G44" i="3"/>
  <c r="G5" i="3"/>
  <c r="G6" i="8"/>
  <c r="G7" i="8"/>
  <c r="G9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8" i="8"/>
  <c r="G29" i="8"/>
  <c r="G30" i="8"/>
  <c r="G31" i="8"/>
  <c r="G32" i="8"/>
  <c r="G33" i="8"/>
  <c r="G34" i="8"/>
  <c r="G37" i="8"/>
  <c r="G38" i="8"/>
  <c r="G39" i="8"/>
  <c r="G40" i="8"/>
  <c r="G41" i="8"/>
  <c r="G42" i="8"/>
  <c r="G43" i="8"/>
  <c r="G44" i="8"/>
  <c r="G5" i="8"/>
  <c r="G57" i="2"/>
  <c r="G6" i="2"/>
  <c r="G7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8" i="2"/>
  <c r="G29" i="2"/>
  <c r="G30" i="2"/>
  <c r="G31" i="2"/>
  <c r="G32" i="2"/>
  <c r="G33" i="2"/>
  <c r="G34" i="2"/>
  <c r="G35" i="2"/>
  <c r="G38" i="2"/>
  <c r="G39" i="2"/>
  <c r="G40" i="2"/>
  <c r="G41" i="2"/>
  <c r="G42" i="2"/>
  <c r="G45" i="2"/>
  <c r="G47" i="2"/>
  <c r="G48" i="2"/>
  <c r="G49" i="2"/>
  <c r="G50" i="2"/>
  <c r="G53" i="2"/>
  <c r="G54" i="2" s="1"/>
  <c r="G56" i="2"/>
  <c r="G59" i="2"/>
  <c r="G60" i="2" s="1"/>
  <c r="G62" i="2"/>
  <c r="G63" i="2" s="1"/>
  <c r="G5" i="2"/>
  <c r="G30" i="9"/>
  <c r="G31" i="9"/>
  <c r="G32" i="9"/>
  <c r="G33" i="9"/>
  <c r="G36" i="9" s="1"/>
  <c r="G34" i="9"/>
  <c r="G35" i="9"/>
  <c r="G38" i="9"/>
  <c r="G39" i="9"/>
  <c r="G40" i="9"/>
  <c r="G41" i="9"/>
  <c r="G42" i="9"/>
  <c r="G43" i="9"/>
  <c r="G46" i="9"/>
  <c r="G47" i="9"/>
  <c r="G48" i="9"/>
  <c r="G49" i="9"/>
  <c r="G50" i="9"/>
  <c r="G53" i="9"/>
  <c r="G54" i="9"/>
  <c r="G55" i="9"/>
  <c r="G56" i="9"/>
  <c r="G57" i="9"/>
  <c r="G58" i="9"/>
  <c r="G61" i="9"/>
  <c r="G62" i="9" s="1"/>
  <c r="G29" i="9"/>
  <c r="G7" i="9"/>
  <c r="G8" i="9"/>
  <c r="G10" i="9"/>
  <c r="G12" i="9"/>
  <c r="G13" i="9"/>
  <c r="G14" i="9"/>
  <c r="G15" i="9"/>
  <c r="G16" i="9"/>
  <c r="G18" i="9"/>
  <c r="G19" i="9"/>
  <c r="G20" i="9"/>
  <c r="G21" i="9"/>
  <c r="G22" i="9"/>
  <c r="G23" i="9"/>
  <c r="G24" i="9"/>
  <c r="G25" i="9"/>
  <c r="G26" i="9"/>
  <c r="G6" i="9"/>
  <c r="G40" i="10"/>
  <c r="G42" i="10"/>
  <c r="G43" i="10"/>
  <c r="G44" i="10"/>
  <c r="G45" i="10"/>
  <c r="G46" i="10"/>
  <c r="G47" i="10"/>
  <c r="G39" i="10"/>
  <c r="G28" i="10"/>
  <c r="G29" i="10"/>
  <c r="G30" i="10"/>
  <c r="G31" i="10"/>
  <c r="G32" i="10"/>
  <c r="G33" i="10"/>
  <c r="G34" i="10"/>
  <c r="G35" i="10"/>
  <c r="G36" i="10"/>
  <c r="G27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6" i="10"/>
  <c r="G36" i="2" l="1"/>
  <c r="G51" i="2"/>
  <c r="G59" i="9"/>
  <c r="G51" i="9"/>
  <c r="G44" i="9"/>
  <c r="G45" i="8"/>
  <c r="G35" i="8"/>
  <c r="G43" i="2"/>
  <c r="G27" i="9"/>
  <c r="G63" i="9" s="1"/>
  <c r="G64" i="9" s="1"/>
  <c r="G48" i="10"/>
  <c r="G26" i="8"/>
  <c r="G26" i="2"/>
  <c r="G46" i="3"/>
  <c r="G47" i="3" s="1"/>
  <c r="E27" i="7"/>
  <c r="E28" i="7" s="1"/>
  <c r="G37" i="10"/>
  <c r="G25" i="10"/>
  <c r="G46" i="8" l="1"/>
  <c r="G47" i="8" s="1"/>
  <c r="G64" i="2"/>
  <c r="G65" i="2" s="1"/>
  <c r="G70" i="10"/>
  <c r="C48" i="10"/>
  <c r="C70" i="10" s="1"/>
  <c r="E38" i="8"/>
  <c r="E39" i="8"/>
  <c r="E40" i="8"/>
  <c r="E41" i="8"/>
  <c r="E42" i="8"/>
  <c r="E43" i="8"/>
  <c r="E44" i="8"/>
  <c r="E37" i="8"/>
  <c r="E29" i="8"/>
  <c r="E30" i="8"/>
  <c r="E31" i="8"/>
  <c r="E32" i="8"/>
  <c r="E33" i="8"/>
  <c r="E34" i="8"/>
  <c r="E28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9" i="8"/>
  <c r="E6" i="8"/>
  <c r="E7" i="8"/>
  <c r="E5" i="8"/>
  <c r="E62" i="2"/>
  <c r="E63" i="2" s="1"/>
  <c r="E59" i="2"/>
  <c r="E60" i="2" s="1"/>
  <c r="E56" i="2"/>
  <c r="E57" i="2" s="1"/>
  <c r="E53" i="2"/>
  <c r="E54" i="2" s="1"/>
  <c r="E47" i="2"/>
  <c r="E48" i="2"/>
  <c r="E49" i="2"/>
  <c r="E50" i="2"/>
  <c r="E45" i="2"/>
  <c r="E39" i="2"/>
  <c r="E40" i="2"/>
  <c r="E41" i="2"/>
  <c r="E42" i="2"/>
  <c r="E38" i="2"/>
  <c r="E29" i="2"/>
  <c r="E30" i="2"/>
  <c r="E31" i="2"/>
  <c r="E32" i="2"/>
  <c r="E33" i="2"/>
  <c r="E34" i="2"/>
  <c r="E35" i="2"/>
  <c r="E28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9" i="2"/>
  <c r="E6" i="2"/>
  <c r="E7" i="2"/>
  <c r="E5" i="2"/>
  <c r="E61" i="9"/>
  <c r="E62" i="9" s="1"/>
  <c r="E54" i="9"/>
  <c r="E55" i="9"/>
  <c r="E56" i="9"/>
  <c r="E57" i="9"/>
  <c r="E58" i="9"/>
  <c r="E53" i="9"/>
  <c r="E47" i="9"/>
  <c r="E48" i="9"/>
  <c r="E49" i="9"/>
  <c r="E50" i="9"/>
  <c r="E46" i="9"/>
  <c r="E39" i="9"/>
  <c r="E40" i="9"/>
  <c r="E41" i="9"/>
  <c r="E42" i="9"/>
  <c r="E43" i="9"/>
  <c r="E38" i="9"/>
  <c r="E30" i="9"/>
  <c r="E31" i="9"/>
  <c r="E32" i="9"/>
  <c r="E33" i="9"/>
  <c r="E34" i="9"/>
  <c r="E35" i="9"/>
  <c r="E29" i="9"/>
  <c r="E12" i="9"/>
  <c r="E13" i="9"/>
  <c r="E14" i="9"/>
  <c r="E15" i="9"/>
  <c r="E16" i="9"/>
  <c r="E18" i="9"/>
  <c r="E19" i="9"/>
  <c r="E20" i="9"/>
  <c r="E21" i="9"/>
  <c r="E22" i="9"/>
  <c r="E23" i="9"/>
  <c r="E24" i="9"/>
  <c r="E25" i="9"/>
  <c r="E26" i="9"/>
  <c r="E10" i="9"/>
  <c r="E7" i="9"/>
  <c r="E8" i="9"/>
  <c r="E6" i="9"/>
  <c r="E40" i="10"/>
  <c r="E41" i="10"/>
  <c r="E42" i="10"/>
  <c r="E43" i="10"/>
  <c r="E44" i="10"/>
  <c r="E45" i="10"/>
  <c r="E46" i="10"/>
  <c r="E47" i="10"/>
  <c r="E39" i="10"/>
  <c r="E28" i="10"/>
  <c r="E29" i="10"/>
  <c r="E30" i="10"/>
  <c r="E31" i="10"/>
  <c r="E32" i="10"/>
  <c r="E33" i="10"/>
  <c r="E34" i="10"/>
  <c r="E35" i="10"/>
  <c r="E36" i="10"/>
  <c r="E27" i="10"/>
  <c r="E10" i="10"/>
  <c r="E7" i="10"/>
  <c r="E8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6" i="10"/>
  <c r="E36" i="2" l="1"/>
  <c r="E43" i="2"/>
  <c r="E26" i="2"/>
  <c r="E37" i="10"/>
  <c r="E25" i="10"/>
  <c r="E35" i="8"/>
  <c r="E44" i="9"/>
  <c r="E36" i="9"/>
  <c r="E59" i="9"/>
  <c r="E48" i="10"/>
  <c r="E45" i="8"/>
  <c r="E26" i="8"/>
  <c r="E51" i="2"/>
  <c r="E51" i="9"/>
  <c r="F5" i="5"/>
  <c r="F6" i="5"/>
  <c r="F7" i="5"/>
  <c r="F9" i="5"/>
  <c r="F10" i="5"/>
  <c r="F11" i="5"/>
  <c r="F12" i="5"/>
  <c r="F4" i="5"/>
  <c r="F5" i="4"/>
  <c r="F6" i="4"/>
  <c r="F8" i="4"/>
  <c r="F9" i="4"/>
  <c r="F10" i="4"/>
  <c r="F11" i="4"/>
  <c r="F12" i="4"/>
  <c r="F4" i="4"/>
  <c r="E5" i="6"/>
  <c r="E7" i="6"/>
  <c r="E8" i="6"/>
  <c r="E9" i="6"/>
  <c r="E10" i="6"/>
  <c r="E11" i="6"/>
  <c r="E12" i="6"/>
  <c r="E13" i="6"/>
  <c r="E14" i="6"/>
  <c r="E6" i="6"/>
  <c r="E15" i="6"/>
  <c r="E16" i="6"/>
  <c r="E17" i="6"/>
  <c r="E18" i="6"/>
  <c r="E19" i="6"/>
  <c r="E20" i="6"/>
  <c r="E4" i="6"/>
  <c r="G5" i="1"/>
  <c r="G6" i="1"/>
  <c r="G7" i="1"/>
  <c r="G9" i="1"/>
  <c r="G10" i="1"/>
  <c r="G11" i="1"/>
  <c r="G12" i="1"/>
  <c r="G13" i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" i="1"/>
  <c r="E64" i="2" l="1"/>
  <c r="G45" i="1"/>
  <c r="G46" i="1" s="1"/>
  <c r="F13" i="5"/>
  <c r="F14" i="5" s="1"/>
  <c r="F13" i="4"/>
  <c r="F15" i="4" s="1"/>
  <c r="E21" i="6"/>
  <c r="E22" i="6" s="1"/>
  <c r="D51" i="2" l="1"/>
  <c r="C13" i="4" l="1"/>
  <c r="D45" i="8" l="1"/>
  <c r="D35" i="8"/>
  <c r="D26" i="8"/>
  <c r="D63" i="2"/>
  <c r="D60" i="2"/>
  <c r="D57" i="2"/>
  <c r="D54" i="2"/>
  <c r="D62" i="9"/>
  <c r="D59" i="9"/>
  <c r="D51" i="9"/>
  <c r="D44" i="9"/>
  <c r="D36" i="9"/>
  <c r="D48" i="10"/>
  <c r="L48" i="10" s="1"/>
  <c r="M48" i="10" s="1"/>
  <c r="L37" i="10"/>
  <c r="M37" i="10" s="1"/>
  <c r="L25" i="10"/>
  <c r="D64" i="2" l="1"/>
  <c r="M25" i="10"/>
</calcChain>
</file>

<file path=xl/sharedStrings.xml><?xml version="1.0" encoding="utf-8"?>
<sst xmlns="http://schemas.openxmlformats.org/spreadsheetml/2006/main" count="565" uniqueCount="223">
  <si>
    <t>Հ/Հ</t>
  </si>
  <si>
    <t>Հաստիքային միավորի քանակը</t>
  </si>
  <si>
    <t>Տնօրեն</t>
  </si>
  <si>
    <t>Ուսմնական աշխ. գծով փոխտնօրեն</t>
  </si>
  <si>
    <t>Մասնագիտացված կրթական աջակցությունների գծով փոխտնօրեն</t>
  </si>
  <si>
    <t>Կազմակերպիչ</t>
  </si>
  <si>
    <t>Ասմունքի խմբակավար</t>
  </si>
  <si>
    <t>Համակարգչային խմբակավար</t>
  </si>
  <si>
    <t>Հելունագործ. խմբակավար</t>
  </si>
  <si>
    <t>Վարսահարդար. խմբակավար</t>
  </si>
  <si>
    <t>Ոiլունքագործ. խմբակավար</t>
  </si>
  <si>
    <t>Կար ու ձևի խմբակավար</t>
  </si>
  <si>
    <t>Դեկորատիվ ձևավ. խմբակավար</t>
  </si>
  <si>
    <t>Առողջարար. խմբակավար</t>
  </si>
  <si>
    <t>Խոհարար դիզ. խմբակավար</t>
  </si>
  <si>
    <t>Հաշվապահ</t>
  </si>
  <si>
    <t>Գործավար</t>
  </si>
  <si>
    <t>Տնտեսվար</t>
  </si>
  <si>
    <t>Երաժշտության գրագիտություն և ունկնդրում</t>
  </si>
  <si>
    <t>Արվեստի պատմություն</t>
  </si>
  <si>
    <t>Պարի դասատու</t>
  </si>
  <si>
    <t>Նվագակցող</t>
  </si>
  <si>
    <t>Հանդերձապահ</t>
  </si>
  <si>
    <t>Հավաքարար</t>
  </si>
  <si>
    <t>Պահակ</t>
  </si>
  <si>
    <t>ԸՆԴԱՄԵՆԸ</t>
  </si>
  <si>
    <t>(9 խումբ)</t>
  </si>
  <si>
    <t>Գլխավոր հաշվապահ</t>
  </si>
  <si>
    <t>Սիսիան քաղաք, 5 խումբ</t>
  </si>
  <si>
    <t>Մեթոդիստ ուս. գծով տնօրենի տեղակալ</t>
  </si>
  <si>
    <t>Դաստիարակ</t>
  </si>
  <si>
    <t>Սոց.մանկավարժ</t>
  </si>
  <si>
    <t>Խոհարար</t>
  </si>
  <si>
    <t>Խոհարարի օգնական</t>
  </si>
  <si>
    <t>Դաստիարակի օգնական</t>
  </si>
  <si>
    <t>Երաժիշտ</t>
  </si>
  <si>
    <t>Ֆիզկուլտուրայի հրահանգիչ</t>
  </si>
  <si>
    <t>Լվացարար</t>
  </si>
  <si>
    <t>Բուժքույր</t>
  </si>
  <si>
    <t>Դռնապան</t>
  </si>
  <si>
    <t>Դերձակ</t>
  </si>
  <si>
    <t>Օժանդակ բանվոր</t>
  </si>
  <si>
    <t>ԸՆդամենը Սիսիան</t>
  </si>
  <si>
    <t>Անգեղակոթ բնակավայր, 2 խումբ</t>
  </si>
  <si>
    <t>Ընդամենը Անգեղակոթ</t>
  </si>
  <si>
    <t>Շաղատ բնակավայր, 2 խումբ</t>
  </si>
  <si>
    <t>ԸՆդամենը Շաղատ</t>
  </si>
  <si>
    <t>(10 խումբ)</t>
  </si>
  <si>
    <t>Լոգոպեդ</t>
  </si>
  <si>
    <t>Դռնապահ</t>
  </si>
  <si>
    <t>Ընդամենը Սիսիան</t>
  </si>
  <si>
    <t>Նորավան բնակավայր, 1 խումբ</t>
  </si>
  <si>
    <t>Ընդամենը Նորավան</t>
  </si>
  <si>
    <t>Շամբ բնակավայր, 1 խումբ</t>
  </si>
  <si>
    <t>Աղիտու բնակավայր, 1 խումբ</t>
  </si>
  <si>
    <t>Դարբաս բնակավայր, 1 խումբ</t>
  </si>
  <si>
    <t>ԸՆդամենը Դարբաս</t>
  </si>
  <si>
    <t>Լոր բնակավայր, 1 խումբ</t>
  </si>
  <si>
    <t>Սոց. Մանկավարժ</t>
  </si>
  <si>
    <t>Ֆրանսերենի դասատու</t>
  </si>
  <si>
    <t>Աշոտավան բնակավայր, 1 խումբ</t>
  </si>
  <si>
    <t>Ընդամենը Աշոտավան</t>
  </si>
  <si>
    <t>ՈՒյծ բնակավայր, 1 խումբ</t>
  </si>
  <si>
    <t>Տոլորս բնակավայր, 1 խումբ</t>
  </si>
  <si>
    <t>Թասիկ բնակավայր, 1 խումբ</t>
  </si>
  <si>
    <t>Բնունիս բնակավայր, 1 խումբ</t>
  </si>
  <si>
    <t>Հացավան բնակավայր, 1 խումբ</t>
  </si>
  <si>
    <t>Տորունիք բնակավայր, 1 խումբ</t>
  </si>
  <si>
    <t>Սիսիան քաղաք, 4 խումբ</t>
  </si>
  <si>
    <t>Հոգեբան</t>
  </si>
  <si>
    <t>Շաքի բնակավայր, 2 խումբ</t>
  </si>
  <si>
    <t>Ընդամենը Շաքի</t>
  </si>
  <si>
    <t>Բռնակոթ բնակավայր, 2 խումբ</t>
  </si>
  <si>
    <t>ԸՆդամենը Բռնակոթ</t>
  </si>
  <si>
    <t>Կլառնետի դասատու</t>
  </si>
  <si>
    <t>Ուսմասվար</t>
  </si>
  <si>
    <t>Ջութակի դասատու</t>
  </si>
  <si>
    <t>Դաշնամուրի դասատու</t>
  </si>
  <si>
    <t>Վոկալի դասատու</t>
  </si>
  <si>
    <t>Ակորդեոնի դասատու</t>
  </si>
  <si>
    <t>Թեորիայի դասատու</t>
  </si>
  <si>
    <t>Երգչախմբի ղեկավար</t>
  </si>
  <si>
    <t>Քանոնի դասատու</t>
  </si>
  <si>
    <t>Գրադարանավար</t>
  </si>
  <si>
    <t>Դաշնամուր լարող</t>
  </si>
  <si>
    <t>Պաշտոնային դրույքաչափ</t>
  </si>
  <si>
    <t>Ուսումն. դաս. աշխ. գծով տեղակալ</t>
  </si>
  <si>
    <t>Գծանկար, գեղանկար</t>
  </si>
  <si>
    <t>Մանկավարժ, գեղանկարչություն</t>
  </si>
  <si>
    <t>Մանկավարժ,  ասեղնագործություն</t>
  </si>
  <si>
    <t>Մանկավարժ, գորգագործություն</t>
  </si>
  <si>
    <t>Մանկավարժ, գեղանկ., գծանկ., ստեղծ.</t>
  </si>
  <si>
    <t>Մանկավարժ, գեղանկ., ստեղծագ.</t>
  </si>
  <si>
    <t>Մանկավարժ, գծանկարչություն</t>
  </si>
  <si>
    <t>Մանկավարժ, գեղանկ., խեցեգործ., ստեղծ.</t>
  </si>
  <si>
    <t>Դիզ. oպերատոր</t>
  </si>
  <si>
    <t>Համակարգչային օպերատոր</t>
  </si>
  <si>
    <t>Ավագ մարզիչ</t>
  </si>
  <si>
    <t>Մարզիչ</t>
  </si>
  <si>
    <t>Բանվոր</t>
  </si>
  <si>
    <t>Գեղարվեստական գծով տնօրենի տեղակալ</t>
  </si>
  <si>
    <t>Թատերական խմբի խմբակավար</t>
  </si>
  <si>
    <t>Գրադարանային գծով տնօրենի տեղակալ</t>
  </si>
  <si>
    <t>Նկարիչ ձևավորող</t>
  </si>
  <si>
    <t>Ժողգործիքների անսամբլի ղեկավար</t>
  </si>
  <si>
    <t>Ձայնային սարքավորումների օպերատոր</t>
  </si>
  <si>
    <t>Երգիչ</t>
  </si>
  <si>
    <t>Նվագակցող, քամանչահար</t>
  </si>
  <si>
    <t>Նվագակցող, քանոնահար</t>
  </si>
  <si>
    <t>Նվագակցող,  քանոնահար</t>
  </si>
  <si>
    <t>Նվագակցող, դուդուկահար</t>
  </si>
  <si>
    <t>Նվագակցող, սանթուրահար</t>
  </si>
  <si>
    <t>Նվագակցող, շվիահար</t>
  </si>
  <si>
    <t>Նվագակցող, դհոլահար</t>
  </si>
  <si>
    <t>Ձայնագրող օպերատոր</t>
  </si>
  <si>
    <t>Բնակավայրերում մշակութային և գրադարանային գործունեություն իրականացնող մասնագետ</t>
  </si>
  <si>
    <t>Գրադարանի սպասարկման և ընթերցասրահի բաժնի մասնագետ</t>
  </si>
  <si>
    <t>Գրադարանի մանկական բաժնի մասնագետ</t>
  </si>
  <si>
    <t>Գրադարանի ֆոնդերի օգտագործման, պահպանման և տեղեկատու, մատենագիտության բաժնի մասնագետ</t>
  </si>
  <si>
    <t>Հաստիքի անվանումը</t>
  </si>
  <si>
    <t>Աշխատավարձն ըստ պաշտոնային դրույքաչափի</t>
  </si>
  <si>
    <t>Տնօրենի տեղակալ</t>
  </si>
  <si>
    <t>Գլխ.մեխանիկ</t>
  </si>
  <si>
    <t>Գլխ. հաշվապահ</t>
  </si>
  <si>
    <t>Իրավաբան</t>
  </si>
  <si>
    <t>Հաշվետար-գանձապահ</t>
  </si>
  <si>
    <t>Անձնագրավար</t>
  </si>
  <si>
    <t>Կադրերի տեսուչ</t>
  </si>
  <si>
    <t>Ընդամենը</t>
  </si>
  <si>
    <t>Կենցաղային աղբատարի վարորդ</t>
  </si>
  <si>
    <t>Կենցաղային աղբահավաք բանվոր</t>
  </si>
  <si>
    <t>Պահեստապետ</t>
  </si>
  <si>
    <t>Տանիքագործ</t>
  </si>
  <si>
    <t>Էլեկտրիկ</t>
  </si>
  <si>
    <t>Փականագործ</t>
  </si>
  <si>
    <t>Բանվոր/4 ամիս</t>
  </si>
  <si>
    <t>Վարչական շենքի հավաքարար</t>
  </si>
  <si>
    <t>Գերեզմանատան աշխատակից</t>
  </si>
  <si>
    <t>Ավտոաշտարակի վարորդ</t>
  </si>
  <si>
    <t>Զոդող</t>
  </si>
  <si>
    <t>Սանտեխնիկ</t>
  </si>
  <si>
    <t xml:space="preserve">էլեկտրիկ </t>
  </si>
  <si>
    <t>Ավտոփականագործ</t>
  </si>
  <si>
    <t xml:space="preserve">ԸՆԴԱՄԵՆԸ                    </t>
  </si>
  <si>
    <t>մարզիչ /պատմության դասատու/</t>
  </si>
  <si>
    <t>Հ Ա Ս Տ Ի Ք Ա Ց ՈՒ Ց Ա Կ
 «ՍԻՍԻԱՆԻ ՀԱՄԱՅՆՔԻ ԹԻՎ 1 ՆՈՒՀ» ՀՈԱԿ</t>
  </si>
  <si>
    <t xml:space="preserve">Հաստիքի անվանումը
</t>
  </si>
  <si>
    <t>Աշխատավարձն՝ըստ դրույքաչափի</t>
  </si>
  <si>
    <t>Հ Ա Ս Տ Ի Ք Ա Ց ՈՒ Ց Ա Կ 
«ՍԻՍԻԱՆԻ ՀԱՄԱՅՆՔԻ ԹԻՎ 2 ՆՈՒՀ» ՀՈԱԿ</t>
  </si>
  <si>
    <t>Հ Ա Ս Տ Ի Ք Ա Ց ՈՒ Ց Ա Կ 
«ՍԻՍԻԱՆԻ ՀԱՄԱՅՆՔԻ ԹԻՎ 3 ՆՈՒՀ» ՀՈԱԿ</t>
  </si>
  <si>
    <t>(12 խումբ)</t>
  </si>
  <si>
    <t>Հ Ա Ս Տ Ի Ք Ա Ց ՈՒ Ց Ա Կ 
«ՍԻՍԻԱՆԻ ՀԱՄԱՅՆՔԻ ԹԻՎ 4 ՆՈՒՀ» ՀՈԱԿ</t>
  </si>
  <si>
    <t>Հ Ա Ս Տ Ի Ք Ա Ց ՈՒ Ց Ա Կ 
«Հ. Սահյանի անվան Սիսիանի քաղաքային մշակույթի կենտրոն» ՀՈԱԿ</t>
  </si>
  <si>
    <t>Հ Ա Ս Տ Ի Ք Ա Ց ՈՒ Ց Ա Կ 
«Զ. Ա. Խաչատրյանի անվան գեղարվեստի դպրոց» ՀՈԱԿ</t>
  </si>
  <si>
    <t>Հ Ա Ս Տ Ի Ք Ա Ց ՈՒ Ց Ա Կ
 «Սիսիանի համայնքի շախմատի դպրոց» ՀՈԱԿ</t>
  </si>
  <si>
    <t>Հ Ա Ս Տ Ի Ք Ա Ց ՈՒ Ց Ա Կ  
«Սիսիանի ֆուտբոլի դպրոց» ՀՈԱԿ</t>
  </si>
  <si>
    <t>Հ Ա Ս Տ Ի Ք Ա Ց ՈՒ Ց Ա Կ
 «ՍԻՍԻԱՆԻ ԲՆԱԿԱՐԱՆԱՅԻՆ ԿՈՄՈՒՆԱԼ ՏՆՏԵՍՈՒԹՅՈՒՆ» ՀՈԱԿ</t>
  </si>
  <si>
    <t>ՂԵԿԱՎԱՐ ԱՆՁՆԱԿԱԶՄ</t>
  </si>
  <si>
    <t>ԱԲՈՆԵՆՏԱԿԱՆ ԲԱԺԻՆ</t>
  </si>
  <si>
    <t>ՍԱՆՄԱՔՐՈՒՄ</t>
  </si>
  <si>
    <t>Աբոնենտ. բ/պետ</t>
  </si>
  <si>
    <t>Աբոնենտ. բաժնի հաշվառող</t>
  </si>
  <si>
    <t>Օպերատոր</t>
  </si>
  <si>
    <t>Իրավաբան. Հսկիչ</t>
  </si>
  <si>
    <t>Հսկիչ գանձող</t>
  </si>
  <si>
    <t>Սան.մաքրման աղբատարի վարորդ</t>
  </si>
  <si>
    <t>Սան.մաքրման աղբահավաք բանվոր</t>
  </si>
  <si>
    <t>Տրակտորավար</t>
  </si>
  <si>
    <t>ՍՊԱՍԱՐԿՈՂ ԱՆՁՆԱԿԱԶՄ</t>
  </si>
  <si>
    <t>ԱՂԲԱՀԱՆՈՒԹՅՈՒՆ</t>
  </si>
  <si>
    <t>Հաստիքային միավորի քանակ</t>
  </si>
  <si>
    <t>Հ Ա Ս Տ Ի Ք Ա Ց ՈՒ Ց Ա Կ 
«Է. Ասյանի անվան Սիսիանի մանկական երաժշտական դպրոց» ՀՈԱԿ</t>
  </si>
  <si>
    <t>Ընդամենը  Լոր</t>
  </si>
  <si>
    <t>Ընդամենը Աղիտու</t>
  </si>
  <si>
    <t>Ընդամենը Շամբ</t>
  </si>
  <si>
    <t>Ընդամենը  Տորունիք</t>
  </si>
  <si>
    <t>Ընդամենը  Հացավան</t>
  </si>
  <si>
    <t>Ընդամենը  Բնունիս</t>
  </si>
  <si>
    <t>Ընդամենը  Թասիկ</t>
  </si>
  <si>
    <t>Ընդամենը  Տոլորս</t>
  </si>
  <si>
    <t>Ընդամենը  Ույծ</t>
  </si>
  <si>
    <t>Հաստիքային միավոր</t>
  </si>
  <si>
    <t>Աշխատակիցների թվաքանակ</t>
  </si>
  <si>
    <t xml:space="preserve">Խոհարար </t>
  </si>
  <si>
    <t>Մեթոդիստ</t>
  </si>
  <si>
    <r>
      <rPr>
        <b/>
        <i/>
        <sz val="9"/>
        <color theme="1"/>
        <rFont val="GHEA Grapalat"/>
        <family val="3"/>
      </rPr>
      <t xml:space="preserve"> Հավելված 5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 xml:space="preserve">ՀՀ Սյունիքի մարզի Սիսիանի համայնքի ավագանու 2019թ. նոյեմբերի 29-ի թիվ 91-Ա որոշման  </t>
    </r>
  </si>
  <si>
    <t>Ժամանակակից պարերի խմբակավար</t>
  </si>
  <si>
    <t>Բանվոր /8ամիս/ կանաչապատում</t>
  </si>
  <si>
    <t>(8 խումբ)</t>
  </si>
  <si>
    <t>Տուն-թանգարանի աշխատակից</t>
  </si>
  <si>
    <t>Ծղուկ բնակավայր, 1 խումբ</t>
  </si>
  <si>
    <t>Հսկիչ-տեխնիկ կառուսել. 12 ամիս</t>
  </si>
  <si>
    <t>Հսկիչ կառուս. 6 ամիս</t>
  </si>
  <si>
    <t xml:space="preserve">Գանձապահ </t>
  </si>
  <si>
    <t>Գլխավոր ճարտարագետ</t>
  </si>
  <si>
    <t>Ավագ ճարտարագետ</t>
  </si>
  <si>
    <t>Ավագ հաշվապահ</t>
  </si>
  <si>
    <t>Սանմաքրման աղբահավաք 
բանվոր/գյուղական բնակ. համար</t>
  </si>
  <si>
    <t>Հարթեցնող, ավլող և ջրող   ավտոմեքենայի վարորդ</t>
  </si>
  <si>
    <t>Աղբատարի վարորդ</t>
  </si>
  <si>
    <t>Բազմաֆունկցիոնալ Էքսկավատորի վարորդ</t>
  </si>
  <si>
    <t>Գրեյդերի վարորդ</t>
  </si>
  <si>
    <t>Ինքնաթափ մեքենայի վարորդ</t>
  </si>
  <si>
    <t xml:space="preserve">Արտաճանապարհային և տեխնիկական սպասարկման  ավտոմեքենայի վարորդ </t>
  </si>
  <si>
    <t>Բելառուս տրակտորի վարորդ</t>
  </si>
  <si>
    <t>Դիսպետչեր</t>
  </si>
  <si>
    <t>Սառնակունք  բնակավայր, 1 խումբ</t>
  </si>
  <si>
    <t>Մանկավարժ մեթոդիստ</t>
  </si>
  <si>
    <t>Ավելացվող</t>
  </si>
  <si>
    <t>Սառնակունք ՆՈՒՀ</t>
  </si>
  <si>
    <t>Աշխատավարձի տարեկան ֆոնդը՝ըստ դրույքաչափի</t>
  </si>
  <si>
    <t>Գործավար օպերատոր</t>
  </si>
  <si>
    <t>Տորունիք բնակավայրի գրադարանավար</t>
  </si>
  <si>
    <t>Ֆոտովոլտային կայանի օպերատոր</t>
  </si>
  <si>
    <t>բանվոր</t>
  </si>
  <si>
    <t>Գրադանային գործունեության պատասխանատու</t>
  </si>
  <si>
    <t>Մշակությաին գործունեության համակարգող</t>
  </si>
  <si>
    <t>Խոհարար հրուշակագործ</t>
  </si>
  <si>
    <t>Բանվոր /այլընտրանքային/</t>
  </si>
  <si>
    <t>Սանմաքրման աշխատանքների պատասխանատու</t>
  </si>
  <si>
    <t>Ամսական աշխատավարձը՝ ըստ դրույքաչափի</t>
  </si>
  <si>
    <t>Ամսական աշխատավարձը՝    ըստ դրույքաչափի</t>
  </si>
  <si>
    <t xml:space="preserve"> Հ Ա Ս Տ Ի Ք Ա Ց ՈՒ Ց Ա Կ
 «Ա. Մինասյանի անվան արվեստի և ստեղծագործության կենտրոն» ՀՈԱԿ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</si>
</sst>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դ_ր_._-;\-* #,##0\ _դ_ր_._-;_-* &quot;-&quot;\ _դ_ր_._-;_-@_-"/>
    <numFmt numFmtId="43" formatCode="_-* #,##0.00\ _դ_ր_._-;\-* #,##0.00\ _դ_ր_._-;_-* &quot;-&quot;??\ _դ_ր_._-;_-@_-"/>
    <numFmt numFmtId="164" formatCode="_-* #,##0\ _֏_-;\-* #,##0\ _֏_-;_-* &quot;-&quot;\ _֏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_р_._-;\-* #,##0.00_р_._-;_-* &quot;-&quot;??_р_._-;_-@_-"/>
    <numFmt numFmtId="168" formatCode="_-* #,##0\ _դ_ր_._-;\-* #,##0\ _դ_ր_._-;_-* &quot;-&quot;??\ _դ_ր_._-;_-@_-"/>
    <numFmt numFmtId="169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indexed="8"/>
      <name val="Arial LatArm"/>
      <family val="2"/>
    </font>
    <font>
      <sz val="1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name val="GHEA Grapalat"/>
      <family val="3"/>
    </font>
    <font>
      <b/>
      <i/>
      <sz val="12"/>
      <color theme="1"/>
      <name val="GHEA Grapalat"/>
      <family val="3"/>
    </font>
    <font>
      <b/>
      <i/>
      <sz val="11"/>
      <color indexed="8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i/>
      <sz val="12"/>
      <color theme="1"/>
      <name val="GHEA Grapalat"/>
      <family val="3"/>
    </font>
    <font>
      <i/>
      <sz val="9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11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0"/>
      <name val="GHEA Grapalat"/>
      <family val="3"/>
    </font>
    <font>
      <b/>
      <i/>
      <sz val="10"/>
      <color theme="1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theme="1"/>
      <name val="GHEA Grapalat"/>
      <family val="3"/>
    </font>
    <font>
      <sz val="9"/>
      <color theme="1"/>
      <name val="GHEA Grapalat"/>
      <family val="3"/>
    </font>
    <font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b/>
      <sz val="9"/>
      <name val="GHEA Grapalat"/>
      <family val="3"/>
    </font>
    <font>
      <b/>
      <sz val="9"/>
      <color theme="1"/>
      <name val="GHEA Grapalat"/>
      <family val="3"/>
    </font>
    <font>
      <sz val="9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0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5" fillId="0" borderId="2" xfId="2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right" vertical="center"/>
    </xf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2" xfId="1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0" borderId="2" xfId="0" applyFont="1" applyFill="1" applyBorder="1" applyAlignment="1">
      <alignment vertical="center" wrapText="1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/>
    <xf numFmtId="0" fontId="17" fillId="0" borderId="0" xfId="0" applyFont="1" applyFill="1"/>
    <xf numFmtId="0" fontId="18" fillId="0" borderId="0" xfId="0" applyFont="1" applyFill="1"/>
    <xf numFmtId="164" fontId="2" fillId="0" borderId="2" xfId="0" applyNumberFormat="1" applyFont="1" applyFill="1" applyBorder="1"/>
    <xf numFmtId="0" fontId="13" fillId="0" borderId="2" xfId="2" applyNumberFormat="1" applyFont="1" applyFill="1" applyBorder="1" applyAlignment="1">
      <alignment vertical="center" wrapText="1"/>
    </xf>
    <xf numFmtId="165" fontId="16" fillId="0" borderId="2" xfId="1" applyNumberFormat="1" applyFont="1" applyFill="1" applyBorder="1" applyAlignment="1">
      <alignment horizontal="center" vertical="center"/>
    </xf>
    <xf numFmtId="166" fontId="16" fillId="0" borderId="2" xfId="1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left" vertical="center" wrapText="1"/>
    </xf>
    <xf numFmtId="0" fontId="11" fillId="0" borderId="2" xfId="0" applyFont="1" applyBorder="1"/>
    <xf numFmtId="0" fontId="11" fillId="0" borderId="2" xfId="0" applyFont="1" applyFill="1" applyBorder="1" applyAlignment="1">
      <alignment horizontal="left"/>
    </xf>
    <xf numFmtId="0" fontId="12" fillId="0" borderId="2" xfId="2" applyNumberFormat="1" applyFont="1" applyFill="1" applyBorder="1" applyAlignment="1">
      <alignment horizontal="center" wrapText="1"/>
    </xf>
    <xf numFmtId="164" fontId="11" fillId="0" borderId="2" xfId="0" applyNumberFormat="1" applyFont="1" applyFill="1" applyBorder="1"/>
    <xf numFmtId="165" fontId="0" fillId="0" borderId="0" xfId="1" applyNumberFormat="1" applyFont="1" applyFill="1" applyAlignment="1">
      <alignment horizontal="right" vertical="center"/>
    </xf>
    <xf numFmtId="164" fontId="21" fillId="0" borderId="2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41" fontId="16" fillId="0" borderId="2" xfId="0" applyNumberFormat="1" applyFont="1" applyFill="1" applyBorder="1"/>
    <xf numFmtId="0" fontId="16" fillId="0" borderId="2" xfId="0" applyFont="1" applyFill="1" applyBorder="1"/>
    <xf numFmtId="0" fontId="7" fillId="0" borderId="0" xfId="0" applyFont="1" applyFill="1"/>
    <xf numFmtId="0" fontId="3" fillId="0" borderId="0" xfId="0" applyFont="1" applyFill="1"/>
    <xf numFmtId="0" fontId="9" fillId="0" borderId="0" xfId="0" applyFont="1" applyFill="1"/>
    <xf numFmtId="0" fontId="14" fillId="0" borderId="0" xfId="0" applyFont="1" applyFill="1"/>
    <xf numFmtId="0" fontId="7" fillId="0" borderId="0" xfId="0" applyFont="1" applyFill="1" applyBorder="1"/>
    <xf numFmtId="0" fontId="12" fillId="0" borderId="2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8" fontId="16" fillId="0" borderId="2" xfId="0" applyNumberFormat="1" applyFont="1" applyFill="1" applyBorder="1" applyAlignment="1">
      <alignment horizontal="center" vertical="center"/>
    </xf>
    <xf numFmtId="168" fontId="21" fillId="0" borderId="2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41" fontId="21" fillId="0" borderId="2" xfId="0" applyNumberFormat="1" applyFont="1" applyFill="1" applyBorder="1"/>
    <xf numFmtId="164" fontId="21" fillId="0" borderId="2" xfId="0" applyNumberFormat="1" applyFont="1" applyFill="1" applyBorder="1"/>
    <xf numFmtId="164" fontId="17" fillId="0" borderId="2" xfId="0" applyNumberFormat="1" applyFont="1" applyFill="1" applyBorder="1"/>
    <xf numFmtId="164" fontId="17" fillId="0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1" fontId="16" fillId="0" borderId="2" xfId="0" applyNumberFormat="1" applyFont="1" applyFill="1" applyBorder="1" applyAlignment="1">
      <alignment vertical="center"/>
    </xf>
    <xf numFmtId="41" fontId="23" fillId="0" borderId="2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165" fontId="12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3" fontId="16" fillId="0" borderId="0" xfId="1" applyFont="1" applyFill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21" fillId="0" borderId="0" xfId="1" applyFont="1" applyFill="1" applyAlignment="1">
      <alignment horizontal="center" vertical="center"/>
    </xf>
    <xf numFmtId="43" fontId="23" fillId="0" borderId="0" xfId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/>
    </xf>
    <xf numFmtId="168" fontId="21" fillId="0" borderId="0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3" fillId="0" borderId="6" xfId="2" applyNumberFormat="1" applyFont="1" applyFill="1" applyBorder="1" applyAlignment="1">
      <alignment horizontal="left" vertical="center" wrapText="1"/>
    </xf>
    <xf numFmtId="9" fontId="16" fillId="0" borderId="0" xfId="0" applyNumberFormat="1" applyFont="1" applyFill="1"/>
    <xf numFmtId="0" fontId="11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3" fontId="16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41" fontId="11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/>
    <xf numFmtId="0" fontId="16" fillId="0" borderId="2" xfId="0" applyFont="1" applyBorder="1"/>
    <xf numFmtId="43" fontId="16" fillId="0" borderId="2" xfId="1" applyFont="1" applyBorder="1"/>
    <xf numFmtId="168" fontId="16" fillId="0" borderId="2" xfId="0" applyNumberFormat="1" applyFont="1" applyBorder="1"/>
    <xf numFmtId="168" fontId="16" fillId="0" borderId="2" xfId="1" applyNumberFormat="1" applyFont="1" applyBorder="1"/>
    <xf numFmtId="0" fontId="16" fillId="3" borderId="2" xfId="0" applyFont="1" applyFill="1" applyBorder="1"/>
    <xf numFmtId="168" fontId="11" fillId="3" borderId="2" xfId="0" applyNumberFormat="1" applyFont="1" applyFill="1" applyBorder="1"/>
    <xf numFmtId="168" fontId="2" fillId="0" borderId="2" xfId="1" applyNumberFormat="1" applyFont="1" applyBorder="1"/>
    <xf numFmtId="168" fontId="16" fillId="0" borderId="0" xfId="1" applyNumberFormat="1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/>
    <xf numFmtId="164" fontId="16" fillId="0" borderId="2" xfId="0" applyNumberFormat="1" applyFont="1" applyFill="1" applyBorder="1" applyAlignment="1">
      <alignment vertical="center"/>
    </xf>
    <xf numFmtId="166" fontId="11" fillId="0" borderId="2" xfId="0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>
      <alignment horizontal="center" vertical="center"/>
    </xf>
    <xf numFmtId="165" fontId="16" fillId="0" borderId="2" xfId="1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center" vertical="center"/>
    </xf>
    <xf numFmtId="167" fontId="21" fillId="0" borderId="2" xfId="0" applyNumberFormat="1" applyFont="1" applyFill="1" applyBorder="1" applyAlignment="1">
      <alignment horizontal="center" vertical="center"/>
    </xf>
    <xf numFmtId="165" fontId="21" fillId="0" borderId="2" xfId="0" applyNumberFormat="1" applyFont="1" applyFill="1" applyBorder="1" applyAlignment="1">
      <alignment horizontal="center" vertical="center"/>
    </xf>
    <xf numFmtId="43" fontId="16" fillId="0" borderId="0" xfId="1" applyFont="1" applyFill="1" applyBorder="1" applyAlignment="1">
      <alignment horizontal="center" vertical="center"/>
    </xf>
    <xf numFmtId="43" fontId="16" fillId="0" borderId="0" xfId="1" applyNumberFormat="1" applyFont="1" applyFill="1" applyBorder="1" applyAlignment="1">
      <alignment horizontal="center" vertical="center"/>
    </xf>
    <xf numFmtId="168" fontId="16" fillId="0" borderId="2" xfId="1" applyNumberFormat="1" applyFont="1" applyFill="1" applyBorder="1" applyAlignment="1">
      <alignment horizontal="center" vertical="center"/>
    </xf>
    <xf numFmtId="168" fontId="16" fillId="0" borderId="0" xfId="1" applyNumberFormat="1" applyFont="1" applyFill="1" applyBorder="1" applyAlignment="1">
      <alignment horizontal="center" vertical="center"/>
    </xf>
    <xf numFmtId="43" fontId="16" fillId="0" borderId="0" xfId="1" applyFont="1" applyFill="1"/>
    <xf numFmtId="0" fontId="2" fillId="0" borderId="2" xfId="0" applyFont="1" applyFill="1" applyBorder="1"/>
    <xf numFmtId="168" fontId="16" fillId="0" borderId="2" xfId="1" applyNumberFormat="1" applyFont="1" applyFill="1" applyBorder="1"/>
    <xf numFmtId="43" fontId="16" fillId="0" borderId="2" xfId="0" applyNumberFormat="1" applyFont="1" applyFill="1" applyBorder="1"/>
    <xf numFmtId="0" fontId="21" fillId="0" borderId="2" xfId="0" applyFont="1" applyFill="1" applyBorder="1"/>
    <xf numFmtId="0" fontId="7" fillId="0" borderId="2" xfId="0" applyFont="1" applyFill="1" applyBorder="1"/>
    <xf numFmtId="43" fontId="16" fillId="0" borderId="2" xfId="1" applyFont="1" applyFill="1" applyBorder="1"/>
    <xf numFmtId="0" fontId="9" fillId="0" borderId="2" xfId="0" applyFont="1" applyFill="1" applyBorder="1"/>
    <xf numFmtId="9" fontId="16" fillId="0" borderId="2" xfId="0" applyNumberFormat="1" applyFont="1" applyBorder="1"/>
    <xf numFmtId="164" fontId="16" fillId="0" borderId="2" xfId="0" applyNumberFormat="1" applyFont="1" applyBorder="1"/>
    <xf numFmtId="168" fontId="11" fillId="0" borderId="2" xfId="0" applyNumberFormat="1" applyFont="1" applyBorder="1"/>
    <xf numFmtId="9" fontId="2" fillId="0" borderId="2" xfId="0" applyNumberFormat="1" applyFont="1" applyBorder="1"/>
    <xf numFmtId="0" fontId="2" fillId="0" borderId="2" xfId="0" applyNumberFormat="1" applyFont="1" applyBorder="1"/>
    <xf numFmtId="43" fontId="16" fillId="0" borderId="2" xfId="1" applyFont="1" applyFill="1" applyBorder="1" applyAlignment="1">
      <alignment horizontal="center" vertical="center"/>
    </xf>
    <xf numFmtId="43" fontId="11" fillId="0" borderId="2" xfId="1" applyFont="1" applyFill="1" applyBorder="1" applyAlignment="1">
      <alignment horizontal="center" vertical="center"/>
    </xf>
    <xf numFmtId="43" fontId="21" fillId="0" borderId="2" xfId="1" applyFont="1" applyFill="1" applyBorder="1" applyAlignment="1">
      <alignment horizontal="center" vertical="center"/>
    </xf>
    <xf numFmtId="164" fontId="0" fillId="0" borderId="0" xfId="0" applyNumberFormat="1"/>
    <xf numFmtId="165" fontId="16" fillId="0" borderId="2" xfId="0" applyNumberFormat="1" applyFont="1" applyFill="1" applyBorder="1"/>
    <xf numFmtId="43" fontId="11" fillId="0" borderId="2" xfId="0" applyNumberFormat="1" applyFont="1" applyFill="1" applyBorder="1"/>
    <xf numFmtId="0" fontId="12" fillId="0" borderId="2" xfId="0" applyFont="1" applyFill="1" applyBorder="1" applyAlignment="1">
      <alignment vertical="center" wrapText="1"/>
    </xf>
    <xf numFmtId="43" fontId="16" fillId="0" borderId="2" xfId="1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left" vertical="center" wrapText="1"/>
    </xf>
    <xf numFmtId="168" fontId="16" fillId="0" borderId="2" xfId="0" applyNumberFormat="1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1" applyNumberFormat="1" applyFont="1" applyFill="1" applyBorder="1" applyAlignment="1">
      <alignment horizontal="center" vertical="center" wrapText="1"/>
    </xf>
    <xf numFmtId="43" fontId="16" fillId="3" borderId="0" xfId="1" applyNumberFormat="1" applyFont="1" applyFill="1" applyBorder="1" applyAlignment="1">
      <alignment horizontal="center" vertical="center"/>
    </xf>
    <xf numFmtId="164" fontId="1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ont="1" applyFill="1"/>
    <xf numFmtId="0" fontId="2" fillId="3" borderId="0" xfId="0" applyFont="1" applyFill="1"/>
    <xf numFmtId="0" fontId="2" fillId="3" borderId="2" xfId="0" applyFont="1" applyFill="1" applyBorder="1"/>
    <xf numFmtId="168" fontId="16" fillId="3" borderId="2" xfId="1" applyNumberFormat="1" applyFont="1" applyFill="1" applyBorder="1"/>
    <xf numFmtId="0" fontId="16" fillId="3" borderId="0" xfId="0" applyFont="1" applyFill="1"/>
    <xf numFmtId="43" fontId="16" fillId="3" borderId="2" xfId="1" applyFont="1" applyFill="1" applyBorder="1"/>
    <xf numFmtId="0" fontId="16" fillId="3" borderId="0" xfId="0" applyFont="1" applyFill="1" applyBorder="1"/>
    <xf numFmtId="168" fontId="2" fillId="3" borderId="2" xfId="1" applyNumberFormat="1" applyFont="1" applyFill="1" applyBorder="1"/>
    <xf numFmtId="0" fontId="2" fillId="3" borderId="2" xfId="0" applyNumberFormat="1" applyFont="1" applyFill="1" applyBorder="1"/>
    <xf numFmtId="43" fontId="16" fillId="3" borderId="2" xfId="0" applyNumberFormat="1" applyFont="1" applyFill="1" applyBorder="1"/>
    <xf numFmtId="168" fontId="2" fillId="3" borderId="0" xfId="1" applyNumberFormat="1" applyFont="1" applyFill="1"/>
    <xf numFmtId="164" fontId="2" fillId="0" borderId="0" xfId="0" applyNumberFormat="1" applyFont="1" applyFill="1"/>
    <xf numFmtId="41" fontId="16" fillId="0" borderId="0" xfId="0" applyNumberFormat="1" applyFont="1" applyFill="1" applyBorder="1"/>
    <xf numFmtId="168" fontId="2" fillId="0" borderId="0" xfId="1" applyNumberFormat="1" applyFont="1" applyFill="1" applyAlignment="1">
      <alignment horizontal="right" vertical="center"/>
    </xf>
    <xf numFmtId="168" fontId="11" fillId="0" borderId="2" xfId="1" applyNumberFormat="1" applyFont="1" applyFill="1" applyBorder="1" applyAlignment="1">
      <alignment horizontal="center" vertical="center"/>
    </xf>
    <xf numFmtId="164" fontId="11" fillId="0" borderId="0" xfId="0" applyNumberFormat="1" applyFont="1" applyFill="1"/>
    <xf numFmtId="41" fontId="19" fillId="0" borderId="2" xfId="0" applyNumberFormat="1" applyFont="1" applyFill="1" applyBorder="1"/>
    <xf numFmtId="168" fontId="24" fillId="0" borderId="0" xfId="0" applyNumberFormat="1" applyFont="1" applyFill="1"/>
    <xf numFmtId="168" fontId="24" fillId="0" borderId="2" xfId="1" applyNumberFormat="1" applyFont="1" applyFill="1" applyBorder="1"/>
    <xf numFmtId="41" fontId="26" fillId="0" borderId="2" xfId="0" applyNumberFormat="1" applyFont="1" applyFill="1" applyBorder="1"/>
    <xf numFmtId="164" fontId="26" fillId="0" borderId="2" xfId="0" applyNumberFormat="1" applyFont="1" applyFill="1" applyBorder="1"/>
    <xf numFmtId="164" fontId="25" fillId="0" borderId="0" xfId="0" applyNumberFormat="1" applyFont="1" applyFill="1"/>
    <xf numFmtId="43" fontId="25" fillId="0" borderId="0" xfId="0" applyNumberFormat="1" applyFont="1" applyFill="1"/>
    <xf numFmtId="43" fontId="19" fillId="0" borderId="0" xfId="0" applyNumberFormat="1" applyFont="1" applyFill="1" applyBorder="1"/>
    <xf numFmtId="168" fontId="16" fillId="0" borderId="0" xfId="1" applyNumberFormat="1" applyFont="1"/>
    <xf numFmtId="0" fontId="16" fillId="0" borderId="2" xfId="0" applyFont="1" applyFill="1" applyBorder="1" applyAlignment="1">
      <alignment horizontal="center"/>
    </xf>
    <xf numFmtId="9" fontId="16" fillId="0" borderId="0" xfId="0" applyNumberFormat="1" applyFont="1"/>
    <xf numFmtId="164" fontId="16" fillId="3" borderId="2" xfId="0" applyNumberFormat="1" applyFont="1" applyFill="1" applyBorder="1"/>
    <xf numFmtId="167" fontId="16" fillId="0" borderId="2" xfId="1" applyNumberFormat="1" applyFont="1" applyFill="1" applyBorder="1" applyAlignment="1">
      <alignment horizontal="right" vertical="center"/>
    </xf>
    <xf numFmtId="166" fontId="16" fillId="0" borderId="2" xfId="1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/>
    <xf numFmtId="164" fontId="16" fillId="0" borderId="2" xfId="0" applyNumberFormat="1" applyFont="1" applyBorder="1" applyAlignment="1">
      <alignment vertical="center"/>
    </xf>
    <xf numFmtId="0" fontId="20" fillId="0" borderId="6" xfId="2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 wrapText="1"/>
    </xf>
    <xf numFmtId="0" fontId="20" fillId="0" borderId="6" xfId="2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165" fontId="27" fillId="0" borderId="2" xfId="1" applyNumberFormat="1" applyFont="1" applyFill="1" applyBorder="1" applyAlignment="1">
      <alignment horizontal="center" vertical="center" wrapText="1"/>
    </xf>
    <xf numFmtId="165" fontId="27" fillId="0" borderId="2" xfId="1" applyNumberFormat="1" applyFont="1" applyFill="1" applyBorder="1" applyAlignment="1">
      <alignment horizontal="center" wrapText="1"/>
    </xf>
    <xf numFmtId="0" fontId="24" fillId="0" borderId="2" xfId="0" applyFont="1" applyBorder="1"/>
    <xf numFmtId="0" fontId="24" fillId="3" borderId="2" xfId="0" applyFont="1" applyFill="1" applyBorder="1"/>
    <xf numFmtId="0" fontId="27" fillId="0" borderId="2" xfId="0" applyFont="1" applyFill="1" applyBorder="1" applyAlignment="1">
      <alignment vertical="center" wrapText="1"/>
    </xf>
    <xf numFmtId="169" fontId="12" fillId="0" borderId="2" xfId="2" applyNumberFormat="1" applyFont="1" applyFill="1" applyBorder="1" applyAlignment="1">
      <alignment horizontal="center" wrapText="1"/>
    </xf>
    <xf numFmtId="168" fontId="6" fillId="0" borderId="2" xfId="0" applyNumberFormat="1" applyFont="1" applyBorder="1"/>
    <xf numFmtId="0" fontId="27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13" fillId="0" borderId="4" xfId="2" applyNumberFormat="1" applyFont="1" applyFill="1" applyBorder="1" applyAlignment="1">
      <alignment horizontal="left" vertical="center" wrapText="1"/>
    </xf>
    <xf numFmtId="0" fontId="16" fillId="0" borderId="4" xfId="1" applyNumberFormat="1" applyFont="1" applyFill="1" applyBorder="1" applyAlignment="1">
      <alignment horizontal="center" vertical="center"/>
    </xf>
    <xf numFmtId="165" fontId="16" fillId="0" borderId="4" xfId="1" applyNumberFormat="1" applyFont="1" applyFill="1" applyBorder="1" applyAlignment="1">
      <alignment horizontal="right" vertical="center"/>
    </xf>
    <xf numFmtId="43" fontId="16" fillId="3" borderId="4" xfId="0" applyNumberFormat="1" applyFont="1" applyFill="1" applyBorder="1"/>
    <xf numFmtId="0" fontId="2" fillId="3" borderId="2" xfId="0" applyFont="1" applyFill="1" applyBorder="1" applyAlignment="1">
      <alignment horizontal="center" vertical="center"/>
    </xf>
    <xf numFmtId="168" fontId="16" fillId="0" borderId="4" xfId="0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7" fontId="16" fillId="2" borderId="2" xfId="1" applyNumberFormat="1" applyFont="1" applyFill="1" applyBorder="1" applyAlignment="1">
      <alignment horizontal="right" vertical="center"/>
    </xf>
    <xf numFmtId="0" fontId="27" fillId="0" borderId="2" xfId="1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169" fontId="10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/>
    <xf numFmtId="164" fontId="18" fillId="0" borderId="0" xfId="0" applyNumberFormat="1" applyFont="1" applyFill="1"/>
    <xf numFmtId="0" fontId="24" fillId="3" borderId="2" xfId="0" applyFont="1" applyFill="1" applyBorder="1" applyAlignment="1">
      <alignment horizontal="center" vertical="center"/>
    </xf>
    <xf numFmtId="9" fontId="2" fillId="0" borderId="2" xfId="0" applyNumberFormat="1" applyFont="1" applyFill="1" applyBorder="1"/>
    <xf numFmtId="43" fontId="2" fillId="3" borderId="2" xfId="0" applyNumberFormat="1" applyFont="1" applyFill="1" applyBorder="1"/>
    <xf numFmtId="43" fontId="2" fillId="0" borderId="2" xfId="1" applyFont="1" applyFill="1" applyBorder="1"/>
    <xf numFmtId="168" fontId="2" fillId="0" borderId="2" xfId="0" applyNumberFormat="1" applyFont="1" applyFill="1" applyBorder="1"/>
    <xf numFmtId="168" fontId="6" fillId="0" borderId="2" xfId="0" applyNumberFormat="1" applyFont="1" applyFill="1" applyBorder="1"/>
    <xf numFmtId="0" fontId="29" fillId="0" borderId="2" xfId="2" applyNumberFormat="1" applyFont="1" applyFill="1" applyBorder="1" applyAlignment="1">
      <alignment horizontal="left" vertical="center" wrapText="1"/>
    </xf>
    <xf numFmtId="164" fontId="24" fillId="0" borderId="2" xfId="0" applyNumberFormat="1" applyFont="1" applyFill="1" applyBorder="1"/>
    <xf numFmtId="0" fontId="29" fillId="0" borderId="2" xfId="2" applyNumberFormat="1" applyFont="1" applyFill="1" applyBorder="1" applyAlignment="1">
      <alignment vertical="center" wrapText="1"/>
    </xf>
    <xf numFmtId="164" fontId="19" fillId="0" borderId="2" xfId="0" applyNumberFormat="1" applyFont="1" applyFill="1" applyBorder="1"/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4" fillId="3" borderId="0" xfId="0" applyFont="1" applyFill="1"/>
    <xf numFmtId="168" fontId="24" fillId="0" borderId="2" xfId="1" applyNumberFormat="1" applyFont="1" applyBorder="1"/>
    <xf numFmtId="168" fontId="28" fillId="0" borderId="2" xfId="0" applyNumberFormat="1" applyFont="1" applyBorder="1"/>
    <xf numFmtId="9" fontId="24" fillId="0" borderId="2" xfId="0" applyNumberFormat="1" applyFont="1" applyBorder="1"/>
    <xf numFmtId="168" fontId="24" fillId="3" borderId="2" xfId="1" applyNumberFormat="1" applyFont="1" applyFill="1" applyBorder="1"/>
    <xf numFmtId="164" fontId="24" fillId="0" borderId="2" xfId="0" applyNumberFormat="1" applyFont="1" applyBorder="1"/>
    <xf numFmtId="0" fontId="24" fillId="0" borderId="2" xfId="0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vertical="center"/>
    </xf>
    <xf numFmtId="0" fontId="28" fillId="0" borderId="2" xfId="0" applyFont="1" applyFill="1" applyBorder="1"/>
    <xf numFmtId="169" fontId="28" fillId="0" borderId="2" xfId="0" applyNumberFormat="1" applyFont="1" applyFill="1" applyBorder="1" applyAlignment="1">
      <alignment horizontal="center" vertical="center"/>
    </xf>
    <xf numFmtId="164" fontId="28" fillId="0" borderId="2" xfId="0" applyNumberFormat="1" applyFont="1" applyBorder="1"/>
    <xf numFmtId="0" fontId="24" fillId="0" borderId="0" xfId="0" applyFont="1" applyFill="1" applyAlignment="1">
      <alignment vertical="center"/>
    </xf>
    <xf numFmtId="165" fontId="24" fillId="0" borderId="0" xfId="1" applyNumberFormat="1" applyFont="1" applyFill="1" applyAlignment="1">
      <alignment horizontal="right" vertical="center"/>
    </xf>
    <xf numFmtId="164" fontId="24" fillId="0" borderId="0" xfId="0" applyNumberFormat="1" applyFont="1" applyFill="1"/>
    <xf numFmtId="0" fontId="24" fillId="0" borderId="0" xfId="0" applyFont="1"/>
    <xf numFmtId="43" fontId="16" fillId="0" borderId="2" xfId="1" applyNumberFormat="1" applyFont="1" applyBorder="1"/>
    <xf numFmtId="0" fontId="3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0" fillId="0" borderId="5" xfId="2" applyNumberFormat="1" applyFont="1" applyFill="1" applyBorder="1" applyAlignment="1">
      <alignment horizontal="center" vertical="center" wrapText="1"/>
    </xf>
    <xf numFmtId="0" fontId="20" fillId="0" borderId="6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</cellXfs>
  <cellStyles count="3">
    <cellStyle name="Normal 26_HASTIQ popoxvac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workbookViewId="0">
      <selection activeCell="M14" sqref="M14"/>
    </sheetView>
  </sheetViews>
  <sheetFormatPr defaultRowHeight="17.25" x14ac:dyDescent="0.25"/>
  <cols>
    <col min="1" max="1" width="4.5703125" style="23" customWidth="1"/>
    <col min="2" max="2" width="19.42578125" style="23" customWidth="1"/>
    <col min="3" max="3" width="6.7109375" style="23" customWidth="1"/>
    <col min="4" max="4" width="8.85546875" style="23" customWidth="1"/>
    <col min="5" max="5" width="8" style="23" customWidth="1"/>
    <col min="6" max="8" width="18.7109375" style="23" hidden="1" customWidth="1"/>
    <col min="9" max="9" width="18.7109375" style="172" hidden="1" customWidth="1"/>
    <col min="10" max="10" width="18.7109375" style="23" hidden="1" customWidth="1"/>
    <col min="11" max="11" width="15.42578125" style="23" customWidth="1"/>
    <col min="12" max="12" width="18.42578125" style="23" customWidth="1"/>
    <col min="13" max="13" width="18.5703125" style="23" customWidth="1"/>
    <col min="14" max="14" width="16.28515625" style="23" hidden="1" customWidth="1"/>
    <col min="15" max="15" width="20.85546875" style="23" hidden="1" customWidth="1"/>
    <col min="16" max="16" width="18.28515625" style="23" customWidth="1"/>
    <col min="17" max="17" width="19.5703125" style="23" bestFit="1" customWidth="1"/>
    <col min="18" max="16384" width="9.140625" style="23"/>
  </cols>
  <sheetData>
    <row r="1" spans="1:18" ht="33" customHeight="1" x14ac:dyDescent="0.25">
      <c r="A1" s="277" t="s">
        <v>145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8" ht="25.5" customHeight="1" x14ac:dyDescent="0.25">
      <c r="A2" s="81"/>
      <c r="B2" s="81"/>
      <c r="C2" s="279" t="s">
        <v>26</v>
      </c>
      <c r="D2" s="279"/>
      <c r="E2" s="82"/>
      <c r="F2" s="82"/>
      <c r="G2" s="82"/>
      <c r="H2" s="98"/>
      <c r="I2" s="166"/>
      <c r="J2" s="98"/>
    </row>
    <row r="3" spans="1:18" ht="43.5" customHeight="1" x14ac:dyDescent="0.25">
      <c r="A3" s="278" t="s">
        <v>0</v>
      </c>
      <c r="B3" s="278" t="s">
        <v>146</v>
      </c>
      <c r="C3" s="278" t="s">
        <v>182</v>
      </c>
      <c r="D3" s="278" t="s">
        <v>181</v>
      </c>
      <c r="E3" s="278" t="s">
        <v>181</v>
      </c>
      <c r="F3" s="278" t="s">
        <v>85</v>
      </c>
      <c r="G3" s="278" t="s">
        <v>147</v>
      </c>
      <c r="H3" s="99"/>
      <c r="I3" s="167"/>
      <c r="J3" s="99"/>
      <c r="K3" s="278" t="s">
        <v>85</v>
      </c>
      <c r="L3" s="278" t="s">
        <v>220</v>
      </c>
      <c r="M3" s="278" t="s">
        <v>210</v>
      </c>
      <c r="O3" s="23" t="s">
        <v>208</v>
      </c>
    </row>
    <row r="4" spans="1:18" ht="14.25" customHeight="1" x14ac:dyDescent="0.25">
      <c r="A4" s="278"/>
      <c r="B4" s="278"/>
      <c r="C4" s="278"/>
      <c r="D4" s="278"/>
      <c r="E4" s="278"/>
      <c r="F4" s="278"/>
      <c r="G4" s="278"/>
      <c r="H4" s="99"/>
      <c r="I4" s="167"/>
      <c r="J4" s="99"/>
      <c r="K4" s="278"/>
      <c r="L4" s="278"/>
      <c r="M4" s="278"/>
    </row>
    <row r="5" spans="1:18" x14ac:dyDescent="0.25">
      <c r="A5" s="83">
        <v>1</v>
      </c>
      <c r="B5" s="84">
        <v>2</v>
      </c>
      <c r="C5" s="84">
        <v>3</v>
      </c>
      <c r="D5" s="46">
        <v>4</v>
      </c>
      <c r="E5" s="46">
        <v>5</v>
      </c>
      <c r="F5" s="46">
        <v>6</v>
      </c>
      <c r="G5" s="84">
        <v>7</v>
      </c>
      <c r="H5" s="100"/>
      <c r="I5" s="168"/>
      <c r="J5" s="100"/>
      <c r="K5" s="28">
        <v>6</v>
      </c>
      <c r="L5" s="28">
        <v>7</v>
      </c>
      <c r="M5" s="28">
        <v>8</v>
      </c>
    </row>
    <row r="6" spans="1:18" ht="15" customHeight="1" x14ac:dyDescent="0.25">
      <c r="A6" s="24">
        <v>1</v>
      </c>
      <c r="B6" s="38" t="s">
        <v>2</v>
      </c>
      <c r="C6" s="37">
        <v>1</v>
      </c>
      <c r="D6" s="24">
        <v>1</v>
      </c>
      <c r="E6" s="24">
        <f>C6*D6</f>
        <v>1</v>
      </c>
      <c r="F6" s="25">
        <v>180000</v>
      </c>
      <c r="G6" s="25">
        <f>F6*C6*D6</f>
        <v>180000</v>
      </c>
      <c r="H6" s="139">
        <v>0.08</v>
      </c>
      <c r="I6" s="169">
        <f>K6-F6</f>
        <v>14400</v>
      </c>
      <c r="J6" s="139">
        <f>F6*H6</f>
        <v>14400</v>
      </c>
      <c r="K6" s="155">
        <f>+F6*H6+F6</f>
        <v>194400</v>
      </c>
      <c r="L6" s="155">
        <f>SUM(C6*D6*K6)</f>
        <v>194400</v>
      </c>
      <c r="M6" s="140">
        <f>L6*12</f>
        <v>2332800</v>
      </c>
      <c r="N6" s="94">
        <v>8</v>
      </c>
      <c r="O6" s="94">
        <f>K6*8</f>
        <v>1555200</v>
      </c>
      <c r="P6" s="94"/>
      <c r="Q6" s="28"/>
      <c r="R6" s="28"/>
    </row>
    <row r="7" spans="1:18" ht="27" x14ac:dyDescent="0.25">
      <c r="A7" s="24">
        <v>2</v>
      </c>
      <c r="B7" s="38" t="s">
        <v>27</v>
      </c>
      <c r="C7" s="37">
        <v>1</v>
      </c>
      <c r="D7" s="24">
        <v>1</v>
      </c>
      <c r="E7" s="24">
        <f t="shared" ref="E7:E24" si="0">C7*D7</f>
        <v>1</v>
      </c>
      <c r="F7" s="25">
        <v>115000</v>
      </c>
      <c r="G7" s="25">
        <f t="shared" ref="G7:G24" si="1">F7*C7*D7</f>
        <v>115000</v>
      </c>
      <c r="H7" s="138">
        <v>0.08</v>
      </c>
      <c r="I7" s="169">
        <f t="shared" ref="I7:I62" si="2">K7-F7</f>
        <v>9200</v>
      </c>
      <c r="J7" s="101">
        <f>F7*H7</f>
        <v>9200</v>
      </c>
      <c r="K7" s="155">
        <f>+F7*H7+F7</f>
        <v>124200</v>
      </c>
      <c r="L7" s="155">
        <f>SUM(C7*D7*K7)</f>
        <v>124200</v>
      </c>
      <c r="M7" s="140">
        <f t="shared" ref="M7:M67" si="3">L7*12</f>
        <v>1490400</v>
      </c>
      <c r="N7" s="94">
        <v>8</v>
      </c>
      <c r="O7" s="94">
        <f>K7*8</f>
        <v>993600</v>
      </c>
      <c r="P7" s="94"/>
      <c r="Q7" s="28"/>
      <c r="R7" s="28"/>
    </row>
    <row r="8" spans="1:18" x14ac:dyDescent="0.25">
      <c r="A8" s="24">
        <v>3</v>
      </c>
      <c r="B8" s="38" t="s">
        <v>16</v>
      </c>
      <c r="C8" s="37">
        <v>1</v>
      </c>
      <c r="D8" s="24">
        <v>1</v>
      </c>
      <c r="E8" s="24">
        <f t="shared" si="0"/>
        <v>1</v>
      </c>
      <c r="F8" s="25">
        <v>91275</v>
      </c>
      <c r="G8" s="25">
        <f t="shared" si="1"/>
        <v>91275</v>
      </c>
      <c r="H8" s="101">
        <v>8725</v>
      </c>
      <c r="I8" s="169">
        <f t="shared" si="2"/>
        <v>8725</v>
      </c>
      <c r="J8" s="101"/>
      <c r="K8" s="155">
        <f t="shared" ref="K8" si="4">+F8+H8</f>
        <v>100000</v>
      </c>
      <c r="L8" s="155">
        <f>SUM(C8*D8*K8)</f>
        <v>100000</v>
      </c>
      <c r="M8" s="140">
        <f t="shared" si="3"/>
        <v>1200000</v>
      </c>
      <c r="N8" s="94">
        <v>12</v>
      </c>
      <c r="O8" s="94">
        <f>K8*12</f>
        <v>1200000</v>
      </c>
      <c r="P8" s="94"/>
      <c r="Q8" s="28"/>
      <c r="R8" s="28"/>
    </row>
    <row r="9" spans="1:18" s="85" customFormat="1" ht="21" customHeight="1" x14ac:dyDescent="0.25">
      <c r="A9" s="47"/>
      <c r="B9" s="48" t="s">
        <v>28</v>
      </c>
      <c r="C9" s="59"/>
      <c r="D9" s="47"/>
      <c r="E9" s="24"/>
      <c r="F9" s="25"/>
      <c r="G9" s="25">
        <f t="shared" si="1"/>
        <v>0</v>
      </c>
      <c r="H9" s="101"/>
      <c r="I9" s="169">
        <f t="shared" si="2"/>
        <v>0</v>
      </c>
      <c r="J9" s="101"/>
      <c r="K9" s="156"/>
      <c r="L9" s="155">
        <f t="shared" ref="L9:L67" si="5">K9*C9*D9</f>
        <v>0</v>
      </c>
      <c r="M9" s="140">
        <f t="shared" si="3"/>
        <v>0</v>
      </c>
      <c r="N9" s="94"/>
      <c r="O9" s="95"/>
      <c r="P9" s="94"/>
      <c r="Q9" s="91"/>
      <c r="R9" s="91"/>
    </row>
    <row r="10" spans="1:18" ht="27" x14ac:dyDescent="0.25">
      <c r="A10" s="24">
        <v>4</v>
      </c>
      <c r="B10" s="38" t="s">
        <v>29</v>
      </c>
      <c r="C10" s="37">
        <v>1</v>
      </c>
      <c r="D10" s="24">
        <v>1</v>
      </c>
      <c r="E10" s="24">
        <f t="shared" si="0"/>
        <v>1</v>
      </c>
      <c r="F10" s="25">
        <v>115000</v>
      </c>
      <c r="G10" s="25">
        <f t="shared" si="1"/>
        <v>115000</v>
      </c>
      <c r="H10" s="138">
        <v>0.08</v>
      </c>
      <c r="I10" s="169">
        <f t="shared" si="2"/>
        <v>9200</v>
      </c>
      <c r="J10" s="101">
        <f>F10*H10</f>
        <v>9200</v>
      </c>
      <c r="K10" s="155">
        <f>F10*H10+F10</f>
        <v>124200</v>
      </c>
      <c r="L10" s="155">
        <f t="shared" si="5"/>
        <v>124200</v>
      </c>
      <c r="M10" s="140">
        <f t="shared" si="3"/>
        <v>1490400</v>
      </c>
      <c r="N10" s="94">
        <v>8</v>
      </c>
      <c r="O10" s="94">
        <f>K10*8</f>
        <v>993600</v>
      </c>
      <c r="P10" s="94"/>
      <c r="Q10" s="28"/>
      <c r="R10" s="28"/>
    </row>
    <row r="11" spans="1:18" x14ac:dyDescent="0.25">
      <c r="A11" s="24">
        <v>5</v>
      </c>
      <c r="B11" s="38" t="s">
        <v>30</v>
      </c>
      <c r="C11" s="37">
        <v>10</v>
      </c>
      <c r="D11" s="24">
        <v>0.625</v>
      </c>
      <c r="E11" s="24">
        <f t="shared" si="0"/>
        <v>6.25</v>
      </c>
      <c r="F11" s="25">
        <v>96275</v>
      </c>
      <c r="G11" s="25">
        <f t="shared" si="1"/>
        <v>601718.75</v>
      </c>
      <c r="H11" s="138">
        <v>0.08</v>
      </c>
      <c r="I11" s="169">
        <f t="shared" si="2"/>
        <v>13725</v>
      </c>
      <c r="J11" s="101">
        <f>F11*H11</f>
        <v>7702</v>
      </c>
      <c r="K11" s="155">
        <v>110000</v>
      </c>
      <c r="L11" s="155">
        <f t="shared" si="5"/>
        <v>687500</v>
      </c>
      <c r="M11" s="140">
        <f t="shared" si="3"/>
        <v>8250000</v>
      </c>
      <c r="N11" s="94">
        <v>8</v>
      </c>
      <c r="O11" s="94">
        <f>K11*N11</f>
        <v>880000</v>
      </c>
      <c r="P11" s="94"/>
      <c r="Q11" s="28"/>
      <c r="R11" s="28"/>
    </row>
    <row r="12" spans="1:18" x14ac:dyDescent="0.25">
      <c r="A12" s="24">
        <v>6</v>
      </c>
      <c r="B12" s="38" t="s">
        <v>31</v>
      </c>
      <c r="C12" s="37">
        <v>1</v>
      </c>
      <c r="D12" s="24">
        <v>0.75</v>
      </c>
      <c r="E12" s="24">
        <f t="shared" si="0"/>
        <v>0.75</v>
      </c>
      <c r="F12" s="25">
        <f>91275+5000</f>
        <v>96275</v>
      </c>
      <c r="G12" s="25">
        <f t="shared" si="1"/>
        <v>72206.25</v>
      </c>
      <c r="H12" s="138">
        <v>0.08</v>
      </c>
      <c r="I12" s="169">
        <f t="shared" si="2"/>
        <v>13725</v>
      </c>
      <c r="J12" s="101">
        <f>F12*H12</f>
        <v>7702</v>
      </c>
      <c r="K12" s="155">
        <v>110000</v>
      </c>
      <c r="L12" s="155">
        <f t="shared" si="5"/>
        <v>82500</v>
      </c>
      <c r="M12" s="140">
        <f t="shared" si="3"/>
        <v>990000</v>
      </c>
      <c r="N12" s="94">
        <v>8</v>
      </c>
      <c r="O12" s="94">
        <f>K12*N12</f>
        <v>880000</v>
      </c>
      <c r="P12" s="94"/>
      <c r="Q12" s="28"/>
      <c r="R12" s="28"/>
    </row>
    <row r="13" spans="1:18" x14ac:dyDescent="0.25">
      <c r="A13" s="24">
        <v>7</v>
      </c>
      <c r="B13" s="38" t="s">
        <v>32</v>
      </c>
      <c r="C13" s="37">
        <v>1</v>
      </c>
      <c r="D13" s="24">
        <v>1</v>
      </c>
      <c r="E13" s="24">
        <f t="shared" si="0"/>
        <v>1</v>
      </c>
      <c r="F13" s="25">
        <v>88312</v>
      </c>
      <c r="G13" s="25">
        <f t="shared" si="1"/>
        <v>88312</v>
      </c>
      <c r="H13" s="101">
        <v>8725</v>
      </c>
      <c r="I13" s="169">
        <f t="shared" si="2"/>
        <v>11688</v>
      </c>
      <c r="J13" s="101"/>
      <c r="K13" s="155">
        <v>100000</v>
      </c>
      <c r="L13" s="155">
        <f t="shared" si="5"/>
        <v>100000</v>
      </c>
      <c r="M13" s="140">
        <f t="shared" si="3"/>
        <v>1200000</v>
      </c>
      <c r="N13" s="94">
        <v>12</v>
      </c>
      <c r="O13" s="94">
        <f>12*100000</f>
        <v>1200000</v>
      </c>
      <c r="P13" s="94"/>
      <c r="Q13" s="28"/>
      <c r="R13" s="28"/>
    </row>
    <row r="14" spans="1:18" ht="27" x14ac:dyDescent="0.25">
      <c r="A14" s="24">
        <v>8</v>
      </c>
      <c r="B14" s="38" t="s">
        <v>33</v>
      </c>
      <c r="C14" s="37">
        <v>1</v>
      </c>
      <c r="D14" s="24">
        <v>1</v>
      </c>
      <c r="E14" s="24">
        <f t="shared" si="0"/>
        <v>1</v>
      </c>
      <c r="F14" s="25">
        <v>88312</v>
      </c>
      <c r="G14" s="25">
        <f t="shared" si="1"/>
        <v>88312</v>
      </c>
      <c r="H14" s="101">
        <v>8725</v>
      </c>
      <c r="I14" s="169">
        <f t="shared" si="2"/>
        <v>11688</v>
      </c>
      <c r="J14" s="101"/>
      <c r="K14" s="155">
        <v>100000</v>
      </c>
      <c r="L14" s="155">
        <f t="shared" si="5"/>
        <v>100000</v>
      </c>
      <c r="M14" s="140">
        <f t="shared" si="3"/>
        <v>1200000</v>
      </c>
      <c r="N14" s="94">
        <v>12</v>
      </c>
      <c r="O14" s="94">
        <f>12*100000</f>
        <v>1200000</v>
      </c>
      <c r="P14" s="94"/>
      <c r="Q14" s="28"/>
      <c r="R14" s="28"/>
    </row>
    <row r="15" spans="1:18" ht="27" x14ac:dyDescent="0.25">
      <c r="A15" s="24">
        <v>9</v>
      </c>
      <c r="B15" s="38" t="s">
        <v>34</v>
      </c>
      <c r="C15" s="37">
        <v>5</v>
      </c>
      <c r="D15" s="24">
        <v>1</v>
      </c>
      <c r="E15" s="24">
        <f t="shared" si="0"/>
        <v>5</v>
      </c>
      <c r="F15" s="25">
        <v>94275</v>
      </c>
      <c r="G15" s="25">
        <f t="shared" si="1"/>
        <v>471375</v>
      </c>
      <c r="H15" s="138">
        <v>0.08</v>
      </c>
      <c r="I15" s="169">
        <f t="shared" si="2"/>
        <v>11725</v>
      </c>
      <c r="J15" s="101">
        <f>F15*H15</f>
        <v>7542</v>
      </c>
      <c r="K15" s="155">
        <v>106000</v>
      </c>
      <c r="L15" s="155">
        <f t="shared" si="5"/>
        <v>530000</v>
      </c>
      <c r="M15" s="140">
        <f t="shared" si="3"/>
        <v>6360000</v>
      </c>
      <c r="N15" s="94">
        <v>8</v>
      </c>
      <c r="O15" s="94">
        <f>K15*N15</f>
        <v>848000</v>
      </c>
      <c r="P15" s="94"/>
      <c r="Q15" s="28"/>
      <c r="R15" s="28"/>
    </row>
    <row r="16" spans="1:18" x14ac:dyDescent="0.25">
      <c r="A16" s="24">
        <v>10</v>
      </c>
      <c r="B16" s="38" t="s">
        <v>35</v>
      </c>
      <c r="C16" s="37">
        <v>1</v>
      </c>
      <c r="D16" s="24">
        <v>1.25</v>
      </c>
      <c r="E16" s="24">
        <f t="shared" si="0"/>
        <v>1.25</v>
      </c>
      <c r="F16" s="25">
        <f>91275+5000</f>
        <v>96275</v>
      </c>
      <c r="G16" s="25">
        <f t="shared" si="1"/>
        <v>120343.75</v>
      </c>
      <c r="H16" s="138">
        <v>0.08</v>
      </c>
      <c r="I16" s="169">
        <f t="shared" si="2"/>
        <v>9725</v>
      </c>
      <c r="J16" s="101">
        <f>F16*H16</f>
        <v>7702</v>
      </c>
      <c r="K16" s="155">
        <v>106000</v>
      </c>
      <c r="L16" s="155">
        <f t="shared" si="5"/>
        <v>132500</v>
      </c>
      <c r="M16" s="140">
        <f t="shared" si="3"/>
        <v>1590000</v>
      </c>
      <c r="N16" s="94">
        <v>8</v>
      </c>
      <c r="O16" s="94">
        <f>K16*N16</f>
        <v>848000</v>
      </c>
      <c r="P16" s="94"/>
      <c r="Q16" s="28"/>
      <c r="R16" s="28"/>
    </row>
    <row r="17" spans="1:18" ht="27" x14ac:dyDescent="0.25">
      <c r="A17" s="24">
        <v>11</v>
      </c>
      <c r="B17" s="38" t="s">
        <v>36</v>
      </c>
      <c r="C17" s="37">
        <v>1</v>
      </c>
      <c r="D17" s="24">
        <v>1</v>
      </c>
      <c r="E17" s="24">
        <f t="shared" si="0"/>
        <v>1</v>
      </c>
      <c r="F17" s="25">
        <f>91275+5000</f>
        <v>96275</v>
      </c>
      <c r="G17" s="25">
        <f t="shared" si="1"/>
        <v>96275</v>
      </c>
      <c r="H17" s="138">
        <v>0.08</v>
      </c>
      <c r="I17" s="169">
        <f t="shared" si="2"/>
        <v>9725</v>
      </c>
      <c r="J17" s="101">
        <f>F17*H17</f>
        <v>7702</v>
      </c>
      <c r="K17" s="155">
        <v>106000</v>
      </c>
      <c r="L17" s="155">
        <f t="shared" si="5"/>
        <v>106000</v>
      </c>
      <c r="M17" s="140">
        <f t="shared" si="3"/>
        <v>1272000</v>
      </c>
      <c r="N17" s="94">
        <v>8</v>
      </c>
      <c r="O17" s="94">
        <f>K17*N17</f>
        <v>848000</v>
      </c>
      <c r="P17" s="94"/>
      <c r="Q17" s="28"/>
      <c r="R17" s="28"/>
    </row>
    <row r="18" spans="1:18" x14ac:dyDescent="0.25">
      <c r="A18" s="24">
        <v>12</v>
      </c>
      <c r="B18" s="38" t="s">
        <v>37</v>
      </c>
      <c r="C18" s="37">
        <v>1</v>
      </c>
      <c r="D18" s="24">
        <v>1</v>
      </c>
      <c r="E18" s="24">
        <f t="shared" si="0"/>
        <v>1</v>
      </c>
      <c r="F18" s="25">
        <v>91275</v>
      </c>
      <c r="G18" s="25">
        <f t="shared" si="1"/>
        <v>91275</v>
      </c>
      <c r="H18" s="101">
        <v>8725</v>
      </c>
      <c r="I18" s="169">
        <f t="shared" si="2"/>
        <v>8725</v>
      </c>
      <c r="J18" s="101"/>
      <c r="K18" s="155">
        <f t="shared" ref="K18:K24" si="6">F18+H18</f>
        <v>100000</v>
      </c>
      <c r="L18" s="155">
        <f t="shared" si="5"/>
        <v>100000</v>
      </c>
      <c r="M18" s="140">
        <f t="shared" si="3"/>
        <v>1200000</v>
      </c>
      <c r="N18" s="94">
        <v>12</v>
      </c>
      <c r="O18" s="94">
        <f>K18*N18</f>
        <v>1200000</v>
      </c>
      <c r="P18" s="94"/>
      <c r="Q18" s="28"/>
      <c r="R18" s="28"/>
    </row>
    <row r="19" spans="1:18" x14ac:dyDescent="0.25">
      <c r="A19" s="24">
        <v>13</v>
      </c>
      <c r="B19" s="38" t="s">
        <v>17</v>
      </c>
      <c r="C19" s="37">
        <v>1</v>
      </c>
      <c r="D19" s="24">
        <v>1</v>
      </c>
      <c r="E19" s="24">
        <f t="shared" si="0"/>
        <v>1</v>
      </c>
      <c r="F19" s="25">
        <v>91275</v>
      </c>
      <c r="G19" s="25">
        <f t="shared" si="1"/>
        <v>91275</v>
      </c>
      <c r="H19" s="101">
        <v>8725</v>
      </c>
      <c r="I19" s="169">
        <f t="shared" si="2"/>
        <v>8725</v>
      </c>
      <c r="J19" s="101"/>
      <c r="K19" s="155">
        <f t="shared" si="6"/>
        <v>100000</v>
      </c>
      <c r="L19" s="155">
        <f t="shared" si="5"/>
        <v>100000</v>
      </c>
      <c r="M19" s="140">
        <f t="shared" si="3"/>
        <v>1200000</v>
      </c>
      <c r="N19" s="94">
        <v>12</v>
      </c>
      <c r="O19" s="94">
        <f t="shared" ref="O19:O24" si="7">K19*N19</f>
        <v>1200000</v>
      </c>
      <c r="P19" s="94"/>
      <c r="Q19" s="28"/>
      <c r="R19" s="28"/>
    </row>
    <row r="20" spans="1:18" x14ac:dyDescent="0.25">
      <c r="A20" s="24">
        <v>14</v>
      </c>
      <c r="B20" s="38" t="s">
        <v>38</v>
      </c>
      <c r="C20" s="37">
        <v>1</v>
      </c>
      <c r="D20" s="24">
        <v>1</v>
      </c>
      <c r="E20" s="24">
        <f t="shared" si="0"/>
        <v>1</v>
      </c>
      <c r="F20" s="25">
        <v>91275</v>
      </c>
      <c r="G20" s="25">
        <f t="shared" si="1"/>
        <v>91275</v>
      </c>
      <c r="H20" s="101">
        <v>8725</v>
      </c>
      <c r="I20" s="169">
        <f t="shared" si="2"/>
        <v>8725</v>
      </c>
      <c r="J20" s="101"/>
      <c r="K20" s="155">
        <f t="shared" si="6"/>
        <v>100000</v>
      </c>
      <c r="L20" s="155">
        <f t="shared" si="5"/>
        <v>100000</v>
      </c>
      <c r="M20" s="140">
        <f t="shared" si="3"/>
        <v>1200000</v>
      </c>
      <c r="N20" s="94">
        <v>12</v>
      </c>
      <c r="O20" s="94">
        <f t="shared" si="7"/>
        <v>1200000</v>
      </c>
      <c r="P20" s="94"/>
      <c r="Q20" s="28"/>
      <c r="R20" s="28"/>
    </row>
    <row r="21" spans="1:18" x14ac:dyDescent="0.25">
      <c r="A21" s="24">
        <v>15</v>
      </c>
      <c r="B21" s="38" t="s">
        <v>39</v>
      </c>
      <c r="C21" s="37">
        <v>1</v>
      </c>
      <c r="D21" s="24">
        <v>1</v>
      </c>
      <c r="E21" s="24">
        <f t="shared" si="0"/>
        <v>1</v>
      </c>
      <c r="F21" s="25">
        <v>91275</v>
      </c>
      <c r="G21" s="25">
        <f t="shared" si="1"/>
        <v>91275</v>
      </c>
      <c r="H21" s="101">
        <v>8725</v>
      </c>
      <c r="I21" s="169">
        <f t="shared" si="2"/>
        <v>8725</v>
      </c>
      <c r="J21" s="101"/>
      <c r="K21" s="155">
        <f t="shared" si="6"/>
        <v>100000</v>
      </c>
      <c r="L21" s="155">
        <f t="shared" si="5"/>
        <v>100000</v>
      </c>
      <c r="M21" s="140">
        <f t="shared" si="3"/>
        <v>1200000</v>
      </c>
      <c r="N21" s="94">
        <v>12</v>
      </c>
      <c r="O21" s="94">
        <f t="shared" si="7"/>
        <v>1200000</v>
      </c>
      <c r="P21" s="94"/>
      <c r="Q21" s="28"/>
      <c r="R21" s="28"/>
    </row>
    <row r="22" spans="1:18" x14ac:dyDescent="0.25">
      <c r="A22" s="24">
        <v>16</v>
      </c>
      <c r="B22" s="38" t="s">
        <v>40</v>
      </c>
      <c r="C22" s="37">
        <v>1</v>
      </c>
      <c r="D22" s="24">
        <v>0.25</v>
      </c>
      <c r="E22" s="24">
        <f t="shared" si="0"/>
        <v>0.25</v>
      </c>
      <c r="F22" s="25">
        <v>91275</v>
      </c>
      <c r="G22" s="25">
        <f t="shared" si="1"/>
        <v>22818.75</v>
      </c>
      <c r="H22" s="101">
        <v>8725</v>
      </c>
      <c r="I22" s="169">
        <f t="shared" si="2"/>
        <v>8725</v>
      </c>
      <c r="J22" s="101"/>
      <c r="K22" s="155">
        <f t="shared" si="6"/>
        <v>100000</v>
      </c>
      <c r="L22" s="155">
        <f t="shared" si="5"/>
        <v>25000</v>
      </c>
      <c r="M22" s="140">
        <f t="shared" si="3"/>
        <v>300000</v>
      </c>
      <c r="N22" s="94">
        <v>12</v>
      </c>
      <c r="O22" s="94">
        <f t="shared" si="7"/>
        <v>1200000</v>
      </c>
      <c r="P22" s="94"/>
      <c r="Q22" s="28"/>
      <c r="R22" s="28"/>
    </row>
    <row r="23" spans="1:18" x14ac:dyDescent="0.25">
      <c r="A23" s="24">
        <v>17</v>
      </c>
      <c r="B23" s="38" t="s">
        <v>41</v>
      </c>
      <c r="C23" s="37">
        <v>1</v>
      </c>
      <c r="D23" s="24">
        <v>1</v>
      </c>
      <c r="E23" s="24">
        <f t="shared" si="0"/>
        <v>1</v>
      </c>
      <c r="F23" s="25">
        <v>91275</v>
      </c>
      <c r="G23" s="25">
        <f t="shared" si="1"/>
        <v>91275</v>
      </c>
      <c r="H23" s="101">
        <v>8725</v>
      </c>
      <c r="I23" s="169">
        <f t="shared" si="2"/>
        <v>8725</v>
      </c>
      <c r="J23" s="101"/>
      <c r="K23" s="155">
        <f t="shared" si="6"/>
        <v>100000</v>
      </c>
      <c r="L23" s="155">
        <f t="shared" si="5"/>
        <v>100000</v>
      </c>
      <c r="M23" s="140">
        <f t="shared" si="3"/>
        <v>1200000</v>
      </c>
      <c r="N23" s="94">
        <v>12</v>
      </c>
      <c r="O23" s="94">
        <f t="shared" si="7"/>
        <v>1200000</v>
      </c>
      <c r="P23" s="94"/>
      <c r="Q23" s="28"/>
      <c r="R23" s="28"/>
    </row>
    <row r="24" spans="1:18" x14ac:dyDescent="0.25">
      <c r="A24" s="24">
        <v>18</v>
      </c>
      <c r="B24" s="38" t="s">
        <v>24</v>
      </c>
      <c r="C24" s="37">
        <v>1</v>
      </c>
      <c r="D24" s="24">
        <v>1</v>
      </c>
      <c r="E24" s="24">
        <f t="shared" si="0"/>
        <v>1</v>
      </c>
      <c r="F24" s="25">
        <v>91275</v>
      </c>
      <c r="G24" s="25">
        <f t="shared" si="1"/>
        <v>91275</v>
      </c>
      <c r="H24" s="101">
        <v>8725</v>
      </c>
      <c r="I24" s="169">
        <f t="shared" si="2"/>
        <v>8725</v>
      </c>
      <c r="J24" s="101"/>
      <c r="K24" s="155">
        <f t="shared" si="6"/>
        <v>100000</v>
      </c>
      <c r="L24" s="155">
        <f t="shared" si="5"/>
        <v>100000</v>
      </c>
      <c r="M24" s="140">
        <f t="shared" si="3"/>
        <v>1200000</v>
      </c>
      <c r="N24" s="94">
        <v>12</v>
      </c>
      <c r="O24" s="94">
        <f t="shared" si="7"/>
        <v>1200000</v>
      </c>
      <c r="P24" s="94"/>
      <c r="Q24" s="28"/>
      <c r="R24" s="28"/>
    </row>
    <row r="25" spans="1:18" s="86" customFormat="1" ht="21" customHeight="1" x14ac:dyDescent="0.25">
      <c r="A25" s="280" t="s">
        <v>50</v>
      </c>
      <c r="B25" s="281"/>
      <c r="C25" s="220">
        <f>SUM(C6:C24)</f>
        <v>31</v>
      </c>
      <c r="D25" s="220">
        <f t="shared" ref="D25:E25" si="8">SUM(D6:D24)</f>
        <v>16.875</v>
      </c>
      <c r="E25" s="220">
        <f t="shared" si="8"/>
        <v>26.5</v>
      </c>
      <c r="F25" s="25"/>
      <c r="G25" s="64">
        <f>SUM(G6:G24)</f>
        <v>2610286.5</v>
      </c>
      <c r="H25" s="102"/>
      <c r="I25" s="169">
        <f t="shared" si="2"/>
        <v>0</v>
      </c>
      <c r="J25" s="102"/>
      <c r="K25" s="157"/>
      <c r="L25" s="155">
        <f t="shared" si="5"/>
        <v>0</v>
      </c>
      <c r="M25" s="140">
        <f t="shared" si="3"/>
        <v>0</v>
      </c>
      <c r="N25" s="94"/>
      <c r="O25" s="96"/>
      <c r="P25" s="94"/>
      <c r="Q25" s="92"/>
      <c r="R25" s="92"/>
    </row>
    <row r="26" spans="1:18" s="85" customFormat="1" ht="25.5" customHeight="1" x14ac:dyDescent="0.25">
      <c r="A26" s="47"/>
      <c r="B26" s="48" t="s">
        <v>43</v>
      </c>
      <c r="C26" s="59"/>
      <c r="D26" s="47"/>
      <c r="E26" s="47"/>
      <c r="F26" s="25"/>
      <c r="G26" s="63"/>
      <c r="H26" s="103"/>
      <c r="I26" s="169">
        <f t="shared" si="2"/>
        <v>0</v>
      </c>
      <c r="J26" s="103"/>
      <c r="K26" s="156"/>
      <c r="L26" s="155">
        <f t="shared" si="5"/>
        <v>0</v>
      </c>
      <c r="M26" s="140">
        <f t="shared" si="3"/>
        <v>0</v>
      </c>
      <c r="N26" s="94"/>
      <c r="O26" s="95"/>
      <c r="P26" s="94"/>
      <c r="Q26" s="91"/>
      <c r="R26" s="91"/>
    </row>
    <row r="27" spans="1:18" ht="34.5" customHeight="1" x14ac:dyDescent="0.25">
      <c r="A27" s="24">
        <v>19</v>
      </c>
      <c r="B27" s="38" t="s">
        <v>29</v>
      </c>
      <c r="C27" s="37">
        <v>1</v>
      </c>
      <c r="D27" s="24">
        <v>0.5</v>
      </c>
      <c r="E27" s="24">
        <f>C27*D27</f>
        <v>0.5</v>
      </c>
      <c r="F27" s="25">
        <v>115000</v>
      </c>
      <c r="G27" s="63">
        <f>F27*C27*D27</f>
        <v>57500</v>
      </c>
      <c r="H27" s="138">
        <v>0.08</v>
      </c>
      <c r="I27" s="169">
        <f t="shared" si="2"/>
        <v>9200</v>
      </c>
      <c r="J27" s="103">
        <f>F27*H27</f>
        <v>9200</v>
      </c>
      <c r="K27" s="155">
        <f>F27*H27+F27</f>
        <v>124200</v>
      </c>
      <c r="L27" s="155">
        <f t="shared" si="5"/>
        <v>62100</v>
      </c>
      <c r="M27" s="140">
        <f t="shared" si="3"/>
        <v>745200</v>
      </c>
      <c r="N27" s="94">
        <v>8</v>
      </c>
      <c r="O27" s="94">
        <f>K27*N27</f>
        <v>993600</v>
      </c>
      <c r="P27" s="94"/>
      <c r="Q27" s="28"/>
      <c r="R27" s="28"/>
    </row>
    <row r="28" spans="1:18" x14ac:dyDescent="0.25">
      <c r="A28" s="24">
        <v>20</v>
      </c>
      <c r="B28" s="38" t="s">
        <v>30</v>
      </c>
      <c r="C28" s="37">
        <v>4</v>
      </c>
      <c r="D28" s="24">
        <v>0.56000000000000005</v>
      </c>
      <c r="E28" s="24">
        <f t="shared" ref="E28:E36" si="9">C28*D28</f>
        <v>2.2400000000000002</v>
      </c>
      <c r="F28" s="25">
        <v>96275</v>
      </c>
      <c r="G28" s="63">
        <f t="shared" ref="G28:G36" si="10">F28*C28*D28</f>
        <v>215656.00000000003</v>
      </c>
      <c r="H28" s="138">
        <v>0.08</v>
      </c>
      <c r="I28" s="169">
        <f t="shared" si="2"/>
        <v>13725</v>
      </c>
      <c r="J28" s="103">
        <f>F28*H28</f>
        <v>7702</v>
      </c>
      <c r="K28" s="155">
        <v>110000</v>
      </c>
      <c r="L28" s="155">
        <f t="shared" si="5"/>
        <v>246400.00000000003</v>
      </c>
      <c r="M28" s="140">
        <f t="shared" si="3"/>
        <v>2956800.0000000005</v>
      </c>
      <c r="N28" s="94">
        <v>8</v>
      </c>
      <c r="O28" s="94">
        <f>K28*N28</f>
        <v>880000</v>
      </c>
      <c r="P28" s="94"/>
      <c r="Q28" s="28"/>
      <c r="R28" s="28"/>
    </row>
    <row r="29" spans="1:18" x14ac:dyDescent="0.25">
      <c r="A29" s="24">
        <v>21</v>
      </c>
      <c r="B29" s="38" t="s">
        <v>35</v>
      </c>
      <c r="C29" s="37">
        <v>1</v>
      </c>
      <c r="D29" s="24">
        <v>0.5</v>
      </c>
      <c r="E29" s="24">
        <f t="shared" si="9"/>
        <v>0.5</v>
      </c>
      <c r="F29" s="25">
        <f>91275+5000</f>
        <v>96275</v>
      </c>
      <c r="G29" s="63">
        <f t="shared" si="10"/>
        <v>48137.5</v>
      </c>
      <c r="H29" s="138">
        <v>0.08</v>
      </c>
      <c r="I29" s="169">
        <f t="shared" si="2"/>
        <v>13725</v>
      </c>
      <c r="J29" s="103">
        <f>F29*H29</f>
        <v>7702</v>
      </c>
      <c r="K29" s="155">
        <v>110000</v>
      </c>
      <c r="L29" s="155">
        <f t="shared" si="5"/>
        <v>55000</v>
      </c>
      <c r="M29" s="140">
        <f t="shared" si="3"/>
        <v>660000</v>
      </c>
      <c r="N29" s="94">
        <v>8</v>
      </c>
      <c r="O29" s="94">
        <f>K29*N29</f>
        <v>880000</v>
      </c>
      <c r="P29" s="94"/>
      <c r="Q29" s="28"/>
      <c r="R29" s="28"/>
    </row>
    <row r="30" spans="1:18" x14ac:dyDescent="0.25">
      <c r="A30" s="24">
        <v>22</v>
      </c>
      <c r="B30" s="38" t="s">
        <v>32</v>
      </c>
      <c r="C30" s="37">
        <v>1</v>
      </c>
      <c r="D30" s="24">
        <v>1</v>
      </c>
      <c r="E30" s="24">
        <f t="shared" si="9"/>
        <v>1</v>
      </c>
      <c r="F30" s="25">
        <v>91275</v>
      </c>
      <c r="G30" s="63">
        <f t="shared" si="10"/>
        <v>91275</v>
      </c>
      <c r="H30" s="103">
        <v>8725</v>
      </c>
      <c r="I30" s="169">
        <f t="shared" si="2"/>
        <v>8725</v>
      </c>
      <c r="J30" s="103"/>
      <c r="K30" s="155">
        <f t="shared" ref="K30:K36" si="11">F30+H30</f>
        <v>100000</v>
      </c>
      <c r="L30" s="155">
        <f t="shared" si="5"/>
        <v>100000</v>
      </c>
      <c r="M30" s="140">
        <f t="shared" si="3"/>
        <v>1200000</v>
      </c>
      <c r="N30" s="94">
        <v>12</v>
      </c>
      <c r="O30" s="94">
        <f>K30*N30</f>
        <v>1200000</v>
      </c>
      <c r="P30" s="94"/>
      <c r="Q30" s="28"/>
      <c r="R30" s="28"/>
    </row>
    <row r="31" spans="1:18" ht="27" x14ac:dyDescent="0.25">
      <c r="A31" s="24">
        <v>23</v>
      </c>
      <c r="B31" s="38" t="s">
        <v>34</v>
      </c>
      <c r="C31" s="37">
        <v>2</v>
      </c>
      <c r="D31" s="24">
        <v>1</v>
      </c>
      <c r="E31" s="24">
        <f t="shared" si="9"/>
        <v>2</v>
      </c>
      <c r="F31" s="140">
        <v>94275</v>
      </c>
      <c r="G31" s="63">
        <f t="shared" si="10"/>
        <v>188550</v>
      </c>
      <c r="H31" s="138">
        <v>0.08</v>
      </c>
      <c r="I31" s="169">
        <f t="shared" si="2"/>
        <v>11725</v>
      </c>
      <c r="J31" s="141">
        <f>F31*H31</f>
        <v>7542</v>
      </c>
      <c r="K31" s="162">
        <v>106000</v>
      </c>
      <c r="L31" s="155">
        <f t="shared" si="5"/>
        <v>212000</v>
      </c>
      <c r="M31" s="140">
        <f t="shared" si="3"/>
        <v>2544000</v>
      </c>
      <c r="N31" s="94">
        <v>8</v>
      </c>
      <c r="O31" s="94">
        <f>K31*N31</f>
        <v>848000</v>
      </c>
      <c r="P31" s="94"/>
      <c r="Q31" s="28"/>
      <c r="R31" s="28"/>
    </row>
    <row r="32" spans="1:18" x14ac:dyDescent="0.25">
      <c r="A32" s="24">
        <v>24</v>
      </c>
      <c r="B32" s="38" t="s">
        <v>17</v>
      </c>
      <c r="C32" s="37">
        <v>1</v>
      </c>
      <c r="D32" s="24">
        <v>0.5</v>
      </c>
      <c r="E32" s="24">
        <f t="shared" si="9"/>
        <v>0.5</v>
      </c>
      <c r="F32" s="25">
        <v>88312</v>
      </c>
      <c r="G32" s="63">
        <f t="shared" si="10"/>
        <v>44156</v>
      </c>
      <c r="H32" s="103">
        <v>8725</v>
      </c>
      <c r="I32" s="169">
        <f t="shared" si="2"/>
        <v>11688</v>
      </c>
      <c r="J32" s="103"/>
      <c r="K32" s="155">
        <v>100000</v>
      </c>
      <c r="L32" s="155">
        <f t="shared" si="5"/>
        <v>50000</v>
      </c>
      <c r="M32" s="140">
        <f t="shared" si="3"/>
        <v>600000</v>
      </c>
      <c r="N32" s="94">
        <v>12</v>
      </c>
      <c r="O32" s="94">
        <f>12*100000</f>
        <v>1200000</v>
      </c>
      <c r="P32" s="94"/>
      <c r="Q32" s="28"/>
      <c r="R32" s="28"/>
    </row>
    <row r="33" spans="1:18" x14ac:dyDescent="0.25">
      <c r="A33" s="24">
        <v>25</v>
      </c>
      <c r="B33" s="38" t="s">
        <v>38</v>
      </c>
      <c r="C33" s="37">
        <v>1</v>
      </c>
      <c r="D33" s="24">
        <v>0.5</v>
      </c>
      <c r="E33" s="24">
        <f t="shared" si="9"/>
        <v>0.5</v>
      </c>
      <c r="F33" s="25">
        <v>91275</v>
      </c>
      <c r="G33" s="63">
        <f t="shared" si="10"/>
        <v>45637.5</v>
      </c>
      <c r="H33" s="103">
        <v>8725</v>
      </c>
      <c r="I33" s="169">
        <f t="shared" si="2"/>
        <v>8725</v>
      </c>
      <c r="J33" s="103"/>
      <c r="K33" s="155">
        <f t="shared" si="11"/>
        <v>100000</v>
      </c>
      <c r="L33" s="155">
        <f t="shared" si="5"/>
        <v>50000</v>
      </c>
      <c r="M33" s="140">
        <f t="shared" si="3"/>
        <v>600000</v>
      </c>
      <c r="N33" s="94">
        <v>12</v>
      </c>
      <c r="O33" s="94">
        <f>K33*N33</f>
        <v>1200000</v>
      </c>
      <c r="P33" s="94"/>
      <c r="Q33" s="28"/>
      <c r="R33" s="28"/>
    </row>
    <row r="34" spans="1:18" x14ac:dyDescent="0.25">
      <c r="A34" s="24">
        <v>26</v>
      </c>
      <c r="B34" s="38" t="s">
        <v>24</v>
      </c>
      <c r="C34" s="37">
        <v>1</v>
      </c>
      <c r="D34" s="24">
        <v>1</v>
      </c>
      <c r="E34" s="24">
        <f t="shared" si="9"/>
        <v>1</v>
      </c>
      <c r="F34" s="25">
        <v>91275</v>
      </c>
      <c r="G34" s="63">
        <f t="shared" si="10"/>
        <v>91275</v>
      </c>
      <c r="H34" s="103">
        <v>8725</v>
      </c>
      <c r="I34" s="169">
        <f t="shared" si="2"/>
        <v>8725</v>
      </c>
      <c r="J34" s="103"/>
      <c r="K34" s="155">
        <f t="shared" si="11"/>
        <v>100000</v>
      </c>
      <c r="L34" s="155">
        <f t="shared" si="5"/>
        <v>100000</v>
      </c>
      <c r="M34" s="140">
        <f t="shared" si="3"/>
        <v>1200000</v>
      </c>
      <c r="N34" s="94">
        <v>12</v>
      </c>
      <c r="O34" s="94">
        <f>K34*N34</f>
        <v>1200000</v>
      </c>
      <c r="P34" s="94"/>
      <c r="Q34" s="28"/>
      <c r="R34" s="28"/>
    </row>
    <row r="35" spans="1:18" x14ac:dyDescent="0.25">
      <c r="A35" s="24">
        <v>27</v>
      </c>
      <c r="B35" s="38" t="s">
        <v>39</v>
      </c>
      <c r="C35" s="37">
        <v>1</v>
      </c>
      <c r="D35" s="24">
        <v>0.5</v>
      </c>
      <c r="E35" s="24">
        <f t="shared" si="9"/>
        <v>0.5</v>
      </c>
      <c r="F35" s="25">
        <v>91275</v>
      </c>
      <c r="G35" s="63">
        <f t="shared" si="10"/>
        <v>45637.5</v>
      </c>
      <c r="H35" s="103">
        <v>8725</v>
      </c>
      <c r="I35" s="169">
        <f t="shared" si="2"/>
        <v>8725</v>
      </c>
      <c r="J35" s="103"/>
      <c r="K35" s="155">
        <f t="shared" si="11"/>
        <v>100000</v>
      </c>
      <c r="L35" s="155">
        <f t="shared" si="5"/>
        <v>50000</v>
      </c>
      <c r="M35" s="140">
        <f t="shared" si="3"/>
        <v>600000</v>
      </c>
      <c r="N35" s="94">
        <v>12</v>
      </c>
      <c r="O35" s="94">
        <f>K35*N35</f>
        <v>1200000</v>
      </c>
      <c r="P35" s="94"/>
      <c r="Q35" s="28"/>
      <c r="R35" s="28"/>
    </row>
    <row r="36" spans="1:18" x14ac:dyDescent="0.25">
      <c r="A36" s="24">
        <v>28</v>
      </c>
      <c r="B36" s="38" t="s">
        <v>37</v>
      </c>
      <c r="C36" s="37">
        <v>1</v>
      </c>
      <c r="D36" s="24">
        <v>0.5</v>
      </c>
      <c r="E36" s="24">
        <f t="shared" si="9"/>
        <v>0.5</v>
      </c>
      <c r="F36" s="25">
        <v>91275</v>
      </c>
      <c r="G36" s="63">
        <f t="shared" si="10"/>
        <v>45637.5</v>
      </c>
      <c r="H36" s="103">
        <v>8725</v>
      </c>
      <c r="I36" s="169">
        <f t="shared" si="2"/>
        <v>8725</v>
      </c>
      <c r="J36" s="103"/>
      <c r="K36" s="155">
        <f t="shared" si="11"/>
        <v>100000</v>
      </c>
      <c r="L36" s="155">
        <f t="shared" si="5"/>
        <v>50000</v>
      </c>
      <c r="M36" s="140">
        <f t="shared" si="3"/>
        <v>600000</v>
      </c>
      <c r="N36" s="94">
        <v>12</v>
      </c>
      <c r="O36" s="94">
        <f>K36*N36</f>
        <v>1200000</v>
      </c>
      <c r="P36" s="94"/>
      <c r="Q36" s="28"/>
      <c r="R36" s="28"/>
    </row>
    <row r="37" spans="1:18" s="86" customFormat="1" ht="21" customHeight="1" x14ac:dyDescent="0.25">
      <c r="A37" s="280" t="s">
        <v>44</v>
      </c>
      <c r="B37" s="281"/>
      <c r="C37" s="220">
        <f>SUM(C27:C36)</f>
        <v>14</v>
      </c>
      <c r="D37" s="220">
        <f t="shared" ref="D37:E37" si="12">SUM(D27:D36)</f>
        <v>6.5600000000000005</v>
      </c>
      <c r="E37" s="220">
        <f t="shared" si="12"/>
        <v>9.24</v>
      </c>
      <c r="F37" s="25"/>
      <c r="G37" s="64">
        <f>SUM(G27:G36)</f>
        <v>873462</v>
      </c>
      <c r="H37" s="102"/>
      <c r="I37" s="169">
        <f t="shared" si="2"/>
        <v>0</v>
      </c>
      <c r="J37" s="102"/>
      <c r="K37" s="157"/>
      <c r="L37" s="155">
        <f t="shared" si="5"/>
        <v>0</v>
      </c>
      <c r="M37" s="140">
        <f t="shared" si="3"/>
        <v>0</v>
      </c>
      <c r="N37" s="94"/>
      <c r="O37" s="96"/>
      <c r="P37" s="96"/>
      <c r="Q37" s="92"/>
      <c r="R37" s="92"/>
    </row>
    <row r="38" spans="1:18" s="85" customFormat="1" ht="42.75" x14ac:dyDescent="0.25">
      <c r="A38" s="47"/>
      <c r="B38" s="48" t="s">
        <v>45</v>
      </c>
      <c r="C38" s="59"/>
      <c r="D38" s="47"/>
      <c r="E38" s="47"/>
      <c r="F38" s="25"/>
      <c r="G38" s="63"/>
      <c r="H38" s="103"/>
      <c r="I38" s="169">
        <f t="shared" si="2"/>
        <v>0</v>
      </c>
      <c r="J38" s="103"/>
      <c r="K38" s="156"/>
      <c r="L38" s="155">
        <f t="shared" si="5"/>
        <v>0</v>
      </c>
      <c r="M38" s="140">
        <f t="shared" si="3"/>
        <v>0</v>
      </c>
      <c r="N38" s="94"/>
      <c r="O38" s="95"/>
      <c r="P38" s="95"/>
      <c r="Q38" s="91"/>
      <c r="R38" s="91"/>
    </row>
    <row r="39" spans="1:18" ht="27" x14ac:dyDescent="0.25">
      <c r="A39" s="24">
        <v>29</v>
      </c>
      <c r="B39" s="38" t="s">
        <v>29</v>
      </c>
      <c r="C39" s="37">
        <v>1</v>
      </c>
      <c r="D39" s="24">
        <v>0.5</v>
      </c>
      <c r="E39" s="24">
        <f>C39*D39</f>
        <v>0.5</v>
      </c>
      <c r="F39" s="25">
        <v>115000</v>
      </c>
      <c r="G39" s="63">
        <f>F39*C39*D39</f>
        <v>57500</v>
      </c>
      <c r="H39" s="138">
        <v>0.08</v>
      </c>
      <c r="I39" s="169">
        <f t="shared" si="2"/>
        <v>9200</v>
      </c>
      <c r="J39" s="103">
        <f>F39*H39</f>
        <v>9200</v>
      </c>
      <c r="K39" s="155">
        <f>F39*H39+F39</f>
        <v>124200</v>
      </c>
      <c r="L39" s="155">
        <f t="shared" si="5"/>
        <v>62100</v>
      </c>
      <c r="M39" s="140">
        <f t="shared" si="3"/>
        <v>745200</v>
      </c>
      <c r="N39" s="94">
        <v>8</v>
      </c>
      <c r="O39" s="94">
        <f>K39*N39</f>
        <v>993600</v>
      </c>
      <c r="P39" s="94"/>
      <c r="Q39" s="28"/>
      <c r="R39" s="28"/>
    </row>
    <row r="40" spans="1:18" x14ac:dyDescent="0.25">
      <c r="A40" s="24">
        <v>34</v>
      </c>
      <c r="B40" s="38" t="s">
        <v>30</v>
      </c>
      <c r="C40" s="37">
        <v>4</v>
      </c>
      <c r="D40" s="24">
        <v>0.56000000000000005</v>
      </c>
      <c r="E40" s="24">
        <f t="shared" ref="E40:E47" si="13">C40*D40</f>
        <v>2.2400000000000002</v>
      </c>
      <c r="F40" s="25">
        <v>96275</v>
      </c>
      <c r="G40" s="63">
        <f t="shared" ref="G40:G47" si="14">F40*C40*D40</f>
        <v>215656.00000000003</v>
      </c>
      <c r="H40" s="138">
        <v>0.08</v>
      </c>
      <c r="I40" s="169">
        <f t="shared" si="2"/>
        <v>13725</v>
      </c>
      <c r="J40" s="103">
        <f>F40*H40</f>
        <v>7702</v>
      </c>
      <c r="K40" s="155">
        <v>110000</v>
      </c>
      <c r="L40" s="155">
        <f t="shared" si="5"/>
        <v>246400.00000000003</v>
      </c>
      <c r="M40" s="140">
        <f t="shared" si="3"/>
        <v>2956800.0000000005</v>
      </c>
      <c r="N40" s="94">
        <v>8</v>
      </c>
      <c r="O40" s="94">
        <f>K40*N40</f>
        <v>880000</v>
      </c>
      <c r="P40" s="94"/>
      <c r="Q40" s="28"/>
      <c r="R40" s="28"/>
    </row>
    <row r="41" spans="1:18" ht="17.25" customHeight="1" x14ac:dyDescent="0.25">
      <c r="A41" s="24">
        <v>35</v>
      </c>
      <c r="B41" s="38" t="s">
        <v>35</v>
      </c>
      <c r="C41" s="37">
        <v>1</v>
      </c>
      <c r="D41" s="24">
        <v>0.5</v>
      </c>
      <c r="E41" s="24">
        <f t="shared" si="13"/>
        <v>0.5</v>
      </c>
      <c r="F41" s="25">
        <f>91275+5000</f>
        <v>96275</v>
      </c>
      <c r="G41" s="63">
        <f>F41*C41*D41</f>
        <v>48137.5</v>
      </c>
      <c r="H41" s="138">
        <v>0.08</v>
      </c>
      <c r="I41" s="169">
        <f t="shared" si="2"/>
        <v>13725</v>
      </c>
      <c r="J41" s="103">
        <f>F41*H41</f>
        <v>7702</v>
      </c>
      <c r="K41" s="155">
        <v>110000</v>
      </c>
      <c r="L41" s="155">
        <f t="shared" si="5"/>
        <v>55000</v>
      </c>
      <c r="M41" s="140">
        <f t="shared" si="3"/>
        <v>660000</v>
      </c>
      <c r="N41" s="94">
        <v>8</v>
      </c>
      <c r="O41" s="94">
        <f>K41*N41</f>
        <v>880000</v>
      </c>
      <c r="P41" s="94"/>
      <c r="Q41" s="28"/>
      <c r="R41" s="28"/>
    </row>
    <row r="42" spans="1:18" x14ac:dyDescent="0.25">
      <c r="A42" s="24">
        <v>36</v>
      </c>
      <c r="B42" s="38" t="s">
        <v>32</v>
      </c>
      <c r="C42" s="37">
        <v>1</v>
      </c>
      <c r="D42" s="24">
        <v>1</v>
      </c>
      <c r="E42" s="24">
        <f t="shared" si="13"/>
        <v>1</v>
      </c>
      <c r="F42" s="25">
        <v>88312</v>
      </c>
      <c r="G42" s="63">
        <f t="shared" si="14"/>
        <v>88312</v>
      </c>
      <c r="H42" s="103">
        <v>8725</v>
      </c>
      <c r="I42" s="169">
        <f t="shared" si="2"/>
        <v>11688</v>
      </c>
      <c r="J42" s="103"/>
      <c r="K42" s="155">
        <v>100000</v>
      </c>
      <c r="L42" s="155">
        <f t="shared" si="5"/>
        <v>100000</v>
      </c>
      <c r="M42" s="140">
        <f t="shared" si="3"/>
        <v>1200000</v>
      </c>
      <c r="N42" s="94">
        <v>12</v>
      </c>
      <c r="O42" s="94">
        <f>N42*100000</f>
        <v>1200000</v>
      </c>
      <c r="P42" s="94"/>
      <c r="Q42" s="28"/>
      <c r="R42" s="28"/>
    </row>
    <row r="43" spans="1:18" ht="27" x14ac:dyDescent="0.25">
      <c r="A43" s="24">
        <v>37</v>
      </c>
      <c r="B43" s="38" t="s">
        <v>34</v>
      </c>
      <c r="C43" s="37">
        <v>2</v>
      </c>
      <c r="D43" s="24">
        <v>1</v>
      </c>
      <c r="E43" s="24">
        <f t="shared" si="13"/>
        <v>2</v>
      </c>
      <c r="F43" s="25">
        <v>94275</v>
      </c>
      <c r="G43" s="63">
        <f t="shared" si="14"/>
        <v>188550</v>
      </c>
      <c r="H43" s="138">
        <v>0.08</v>
      </c>
      <c r="I43" s="169">
        <f t="shared" si="2"/>
        <v>11725</v>
      </c>
      <c r="J43" s="103">
        <f>F43*H43</f>
        <v>7542</v>
      </c>
      <c r="K43" s="155">
        <v>106000</v>
      </c>
      <c r="L43" s="155">
        <f t="shared" si="5"/>
        <v>212000</v>
      </c>
      <c r="M43" s="140">
        <f t="shared" si="3"/>
        <v>2544000</v>
      </c>
      <c r="N43" s="94">
        <v>8</v>
      </c>
      <c r="O43" s="94">
        <f>K43*N43</f>
        <v>848000</v>
      </c>
      <c r="P43" s="94"/>
      <c r="Q43" s="28"/>
      <c r="R43" s="28"/>
    </row>
    <row r="44" spans="1:18" x14ac:dyDescent="0.25">
      <c r="A44" s="24">
        <v>38</v>
      </c>
      <c r="B44" s="38" t="s">
        <v>38</v>
      </c>
      <c r="C44" s="37">
        <v>1</v>
      </c>
      <c r="D44" s="24">
        <v>0.5</v>
      </c>
      <c r="E44" s="24">
        <f t="shared" si="13"/>
        <v>0.5</v>
      </c>
      <c r="F44" s="25">
        <v>91275</v>
      </c>
      <c r="G44" s="63">
        <f t="shared" si="14"/>
        <v>45637.5</v>
      </c>
      <c r="H44" s="103">
        <v>8725</v>
      </c>
      <c r="I44" s="169">
        <f t="shared" si="2"/>
        <v>8725</v>
      </c>
      <c r="J44" s="103"/>
      <c r="K44" s="155">
        <f t="shared" ref="K44:K47" si="15">F44+H44</f>
        <v>100000</v>
      </c>
      <c r="L44" s="155">
        <f t="shared" si="5"/>
        <v>50000</v>
      </c>
      <c r="M44" s="140">
        <f t="shared" si="3"/>
        <v>600000</v>
      </c>
      <c r="N44" s="94">
        <v>12</v>
      </c>
      <c r="O44" s="94">
        <f>K44*N44</f>
        <v>1200000</v>
      </c>
      <c r="P44" s="94"/>
      <c r="Q44" s="28"/>
      <c r="R44" s="28"/>
    </row>
    <row r="45" spans="1:18" x14ac:dyDescent="0.25">
      <c r="A45" s="24">
        <v>39</v>
      </c>
      <c r="B45" s="38" t="s">
        <v>17</v>
      </c>
      <c r="C45" s="37">
        <v>1</v>
      </c>
      <c r="D45" s="24">
        <v>0.5</v>
      </c>
      <c r="E45" s="24">
        <f t="shared" si="13"/>
        <v>0.5</v>
      </c>
      <c r="F45" s="25">
        <v>91275</v>
      </c>
      <c r="G45" s="63">
        <f t="shared" si="14"/>
        <v>45637.5</v>
      </c>
      <c r="H45" s="103">
        <v>8725</v>
      </c>
      <c r="I45" s="169">
        <f t="shared" si="2"/>
        <v>8725</v>
      </c>
      <c r="J45" s="103"/>
      <c r="K45" s="155">
        <f t="shared" si="15"/>
        <v>100000</v>
      </c>
      <c r="L45" s="155">
        <f t="shared" si="5"/>
        <v>50000</v>
      </c>
      <c r="M45" s="140">
        <f t="shared" si="3"/>
        <v>600000</v>
      </c>
      <c r="N45" s="94">
        <v>12</v>
      </c>
      <c r="O45" s="94">
        <f>K45*N45</f>
        <v>1200000</v>
      </c>
      <c r="P45" s="94"/>
      <c r="Q45" s="28"/>
      <c r="R45" s="28"/>
    </row>
    <row r="46" spans="1:18" x14ac:dyDescent="0.25">
      <c r="A46" s="24">
        <v>40</v>
      </c>
      <c r="B46" s="38" t="s">
        <v>24</v>
      </c>
      <c r="C46" s="37">
        <v>1</v>
      </c>
      <c r="D46" s="24">
        <v>1</v>
      </c>
      <c r="E46" s="24">
        <f t="shared" si="13"/>
        <v>1</v>
      </c>
      <c r="F46" s="25">
        <v>88312</v>
      </c>
      <c r="G46" s="63">
        <f t="shared" si="14"/>
        <v>88312</v>
      </c>
      <c r="H46" s="103">
        <v>8725</v>
      </c>
      <c r="I46" s="169">
        <f t="shared" si="2"/>
        <v>11688</v>
      </c>
      <c r="J46" s="103"/>
      <c r="K46" s="155">
        <v>100000</v>
      </c>
      <c r="L46" s="155">
        <f t="shared" si="5"/>
        <v>100000</v>
      </c>
      <c r="M46" s="140">
        <f t="shared" si="3"/>
        <v>1200000</v>
      </c>
      <c r="N46" s="94">
        <v>12</v>
      </c>
      <c r="O46" s="94">
        <f>N46*100000</f>
        <v>1200000</v>
      </c>
      <c r="P46" s="94"/>
      <c r="Q46" s="28"/>
      <c r="R46" s="28"/>
    </row>
    <row r="47" spans="1:18" x14ac:dyDescent="0.25">
      <c r="A47" s="24">
        <v>41</v>
      </c>
      <c r="B47" s="38" t="s">
        <v>23</v>
      </c>
      <c r="C47" s="37">
        <v>1</v>
      </c>
      <c r="D47" s="24">
        <v>0.5</v>
      </c>
      <c r="E47" s="24">
        <f t="shared" si="13"/>
        <v>0.5</v>
      </c>
      <c r="F47" s="25">
        <v>91275</v>
      </c>
      <c r="G47" s="63">
        <f t="shared" si="14"/>
        <v>45637.5</v>
      </c>
      <c r="H47" s="103">
        <v>8725</v>
      </c>
      <c r="I47" s="169">
        <f t="shared" si="2"/>
        <v>8725</v>
      </c>
      <c r="J47" s="103"/>
      <c r="K47" s="155">
        <f t="shared" si="15"/>
        <v>100000</v>
      </c>
      <c r="L47" s="155">
        <f t="shared" si="5"/>
        <v>50000</v>
      </c>
      <c r="M47" s="140">
        <f t="shared" si="3"/>
        <v>600000</v>
      </c>
      <c r="N47" s="94">
        <v>12</v>
      </c>
      <c r="O47" s="94">
        <f>K47*N47</f>
        <v>1200000</v>
      </c>
      <c r="P47" s="94"/>
      <c r="Q47" s="28"/>
      <c r="R47" s="28"/>
    </row>
    <row r="48" spans="1:18" s="86" customFormat="1" ht="21.75" customHeight="1" x14ac:dyDescent="0.25">
      <c r="A48" s="87"/>
      <c r="B48" s="220" t="s">
        <v>46</v>
      </c>
      <c r="C48" s="220">
        <f>SUM(C39:C47)</f>
        <v>13</v>
      </c>
      <c r="D48" s="49">
        <f>SUM(D39:D47)</f>
        <v>6.0600000000000005</v>
      </c>
      <c r="E48" s="49">
        <f>SUM(E39:E47)</f>
        <v>8.74</v>
      </c>
      <c r="F48" s="44"/>
      <c r="G48" s="44">
        <f>SUM(G39:G47)</f>
        <v>823380</v>
      </c>
      <c r="H48" s="104"/>
      <c r="I48" s="169">
        <f t="shared" si="2"/>
        <v>0</v>
      </c>
      <c r="J48" s="104"/>
      <c r="K48" s="157"/>
      <c r="L48" s="155">
        <f t="shared" si="5"/>
        <v>0</v>
      </c>
      <c r="M48" s="140">
        <f t="shared" si="3"/>
        <v>0</v>
      </c>
      <c r="N48" s="94"/>
      <c r="O48" s="96"/>
      <c r="P48" s="96"/>
      <c r="Q48" s="92"/>
      <c r="R48" s="92"/>
    </row>
    <row r="49" spans="1:18" s="86" customFormat="1" ht="34.5" customHeight="1" x14ac:dyDescent="0.25">
      <c r="A49" s="87"/>
      <c r="B49" s="220" t="s">
        <v>190</v>
      </c>
      <c r="C49" s="220"/>
      <c r="D49" s="49"/>
      <c r="E49" s="49"/>
      <c r="F49" s="44"/>
      <c r="G49" s="44"/>
      <c r="H49" s="104"/>
      <c r="I49" s="169">
        <f t="shared" si="2"/>
        <v>0</v>
      </c>
      <c r="J49" s="104"/>
      <c r="K49" s="157"/>
      <c r="L49" s="155">
        <f t="shared" si="5"/>
        <v>0</v>
      </c>
      <c r="M49" s="140">
        <f t="shared" si="3"/>
        <v>0</v>
      </c>
      <c r="N49" s="94"/>
      <c r="O49" s="96"/>
      <c r="P49" s="96"/>
      <c r="Q49" s="92"/>
      <c r="R49" s="92"/>
    </row>
    <row r="50" spans="1:18" s="86" customFormat="1" ht="26.25" customHeight="1" x14ac:dyDescent="0.25">
      <c r="A50" s="222">
        <v>42</v>
      </c>
      <c r="B50" s="38" t="s">
        <v>29</v>
      </c>
      <c r="C50" s="220">
        <v>1</v>
      </c>
      <c r="D50" s="49">
        <v>0.5</v>
      </c>
      <c r="E50" s="49">
        <v>0.5</v>
      </c>
      <c r="F50" s="44"/>
      <c r="G50" s="44"/>
      <c r="H50" s="104"/>
      <c r="I50" s="169">
        <f t="shared" si="2"/>
        <v>124200</v>
      </c>
      <c r="J50" s="104"/>
      <c r="K50" s="155">
        <v>124200</v>
      </c>
      <c r="L50" s="155">
        <f t="shared" si="5"/>
        <v>62100</v>
      </c>
      <c r="M50" s="140">
        <f t="shared" ref="M50:M55" si="16">L50*5</f>
        <v>310500</v>
      </c>
      <c r="N50" s="94"/>
      <c r="O50" s="96"/>
      <c r="P50" s="96"/>
      <c r="Q50" s="92"/>
      <c r="R50" s="92"/>
    </row>
    <row r="51" spans="1:18" s="86" customFormat="1" ht="21.75" customHeight="1" x14ac:dyDescent="0.25">
      <c r="A51" s="222">
        <v>43</v>
      </c>
      <c r="B51" s="38" t="s">
        <v>30</v>
      </c>
      <c r="C51" s="220">
        <v>1</v>
      </c>
      <c r="D51" s="49">
        <v>0.56000000000000005</v>
      </c>
      <c r="E51" s="49">
        <v>0.56000000000000005</v>
      </c>
      <c r="F51" s="44"/>
      <c r="G51" s="44"/>
      <c r="H51" s="104"/>
      <c r="I51" s="169">
        <f t="shared" si="2"/>
        <v>110000</v>
      </c>
      <c r="J51" s="104"/>
      <c r="K51" s="155">
        <v>110000</v>
      </c>
      <c r="L51" s="155">
        <f t="shared" si="5"/>
        <v>61600.000000000007</v>
      </c>
      <c r="M51" s="140">
        <f t="shared" si="16"/>
        <v>308000.00000000006</v>
      </c>
      <c r="N51" s="94"/>
      <c r="O51" s="96"/>
      <c r="P51" s="96"/>
      <c r="Q51" s="92"/>
      <c r="R51" s="92"/>
    </row>
    <row r="52" spans="1:18" s="86" customFormat="1" ht="21.75" customHeight="1" x14ac:dyDescent="0.25">
      <c r="A52" s="222">
        <v>44</v>
      </c>
      <c r="B52" s="38" t="s">
        <v>30</v>
      </c>
      <c r="C52" s="220">
        <v>1</v>
      </c>
      <c r="D52" s="49">
        <v>0.56000000000000005</v>
      </c>
      <c r="E52" s="49">
        <v>0.56000000000000005</v>
      </c>
      <c r="F52" s="44"/>
      <c r="G52" s="44"/>
      <c r="H52" s="104"/>
      <c r="I52" s="169">
        <f t="shared" si="2"/>
        <v>110000</v>
      </c>
      <c r="J52" s="104"/>
      <c r="K52" s="155">
        <v>110000</v>
      </c>
      <c r="L52" s="155">
        <f t="shared" si="5"/>
        <v>61600.000000000007</v>
      </c>
      <c r="M52" s="140">
        <f t="shared" si="16"/>
        <v>308000.00000000006</v>
      </c>
      <c r="N52" s="94"/>
      <c r="O52" s="96"/>
      <c r="P52" s="96"/>
      <c r="Q52" s="92"/>
      <c r="R52" s="92"/>
    </row>
    <row r="53" spans="1:18" s="86" customFormat="1" ht="21.75" customHeight="1" x14ac:dyDescent="0.25">
      <c r="A53" s="222">
        <v>46</v>
      </c>
      <c r="B53" s="38" t="s">
        <v>32</v>
      </c>
      <c r="C53" s="220">
        <v>1</v>
      </c>
      <c r="D53" s="49">
        <v>0.5</v>
      </c>
      <c r="E53" s="49">
        <v>0.5</v>
      </c>
      <c r="F53" s="44"/>
      <c r="G53" s="44"/>
      <c r="H53" s="104"/>
      <c r="I53" s="169">
        <f t="shared" si="2"/>
        <v>100000</v>
      </c>
      <c r="J53" s="104"/>
      <c r="K53" s="155">
        <v>100000</v>
      </c>
      <c r="L53" s="155">
        <f t="shared" si="5"/>
        <v>50000</v>
      </c>
      <c r="M53" s="140">
        <f t="shared" si="16"/>
        <v>250000</v>
      </c>
      <c r="N53" s="94"/>
      <c r="O53" s="96"/>
      <c r="P53" s="96"/>
      <c r="Q53" s="92"/>
      <c r="R53" s="92"/>
    </row>
    <row r="54" spans="1:18" s="86" customFormat="1" ht="21.75" customHeight="1" x14ac:dyDescent="0.25">
      <c r="A54" s="222">
        <v>47</v>
      </c>
      <c r="B54" s="38" t="s">
        <v>34</v>
      </c>
      <c r="C54" s="220">
        <v>1</v>
      </c>
      <c r="D54" s="49">
        <v>1</v>
      </c>
      <c r="E54" s="49">
        <v>1</v>
      </c>
      <c r="F54" s="44"/>
      <c r="G54" s="44"/>
      <c r="H54" s="104"/>
      <c r="I54" s="169">
        <f t="shared" si="2"/>
        <v>106000</v>
      </c>
      <c r="J54" s="104"/>
      <c r="K54" s="155">
        <v>106000</v>
      </c>
      <c r="L54" s="155">
        <f t="shared" si="5"/>
        <v>106000</v>
      </c>
      <c r="M54" s="140">
        <f t="shared" si="16"/>
        <v>530000</v>
      </c>
      <c r="N54" s="94"/>
      <c r="O54" s="96"/>
      <c r="P54" s="96"/>
      <c r="Q54" s="92"/>
      <c r="R54" s="92"/>
    </row>
    <row r="55" spans="1:18" s="86" customFormat="1" ht="21.75" customHeight="1" x14ac:dyDescent="0.25">
      <c r="A55" s="222">
        <v>48</v>
      </c>
      <c r="B55" s="38" t="s">
        <v>38</v>
      </c>
      <c r="C55" s="220">
        <v>1</v>
      </c>
      <c r="D55" s="49">
        <v>0.5</v>
      </c>
      <c r="E55" s="49">
        <v>0.5</v>
      </c>
      <c r="F55" s="44"/>
      <c r="G55" s="44"/>
      <c r="H55" s="104"/>
      <c r="I55" s="169">
        <f t="shared" si="2"/>
        <v>100000</v>
      </c>
      <c r="J55" s="104"/>
      <c r="K55" s="155">
        <v>100000</v>
      </c>
      <c r="L55" s="155">
        <f t="shared" si="5"/>
        <v>50000</v>
      </c>
      <c r="M55" s="140">
        <f t="shared" si="16"/>
        <v>250000</v>
      </c>
      <c r="N55" s="94"/>
      <c r="O55" s="96"/>
      <c r="P55" s="96"/>
      <c r="Q55" s="92"/>
      <c r="R55" s="92"/>
    </row>
    <row r="56" spans="1:18" s="86" customFormat="1" ht="21.75" customHeight="1" x14ac:dyDescent="0.25">
      <c r="A56" s="222">
        <v>49</v>
      </c>
      <c r="B56" s="38" t="s">
        <v>24</v>
      </c>
      <c r="C56" s="220">
        <v>1</v>
      </c>
      <c r="D56" s="49">
        <v>1</v>
      </c>
      <c r="E56" s="49">
        <v>1</v>
      </c>
      <c r="F56" s="44"/>
      <c r="G56" s="44"/>
      <c r="H56" s="104"/>
      <c r="I56" s="169">
        <f t="shared" si="2"/>
        <v>100000</v>
      </c>
      <c r="J56" s="104"/>
      <c r="K56" s="155">
        <v>100000</v>
      </c>
      <c r="L56" s="155">
        <f t="shared" si="5"/>
        <v>100000</v>
      </c>
      <c r="M56" s="140">
        <f t="shared" si="3"/>
        <v>1200000</v>
      </c>
      <c r="N56" s="94"/>
      <c r="O56" s="96"/>
      <c r="P56" s="96"/>
      <c r="Q56" s="92"/>
      <c r="R56" s="92"/>
    </row>
    <row r="57" spans="1:18" s="86" customFormat="1" ht="21.75" customHeight="1" x14ac:dyDescent="0.25">
      <c r="A57" s="222">
        <v>50</v>
      </c>
      <c r="B57" s="38" t="s">
        <v>17</v>
      </c>
      <c r="C57" s="37">
        <v>1</v>
      </c>
      <c r="D57" s="24">
        <v>0.5</v>
      </c>
      <c r="E57" s="24">
        <f t="shared" ref="E57" si="17">C57*D57</f>
        <v>0.5</v>
      </c>
      <c r="F57" s="44"/>
      <c r="G57" s="44"/>
      <c r="H57" s="104"/>
      <c r="I57" s="169">
        <f t="shared" si="2"/>
        <v>100000</v>
      </c>
      <c r="J57" s="104"/>
      <c r="K57" s="155">
        <v>100000</v>
      </c>
      <c r="L57" s="155">
        <f t="shared" si="5"/>
        <v>50000</v>
      </c>
      <c r="M57" s="140">
        <f t="shared" si="3"/>
        <v>600000</v>
      </c>
      <c r="N57" s="94"/>
      <c r="O57" s="96"/>
      <c r="P57" s="96"/>
      <c r="Q57" s="92"/>
      <c r="R57" s="92"/>
    </row>
    <row r="58" spans="1:18" s="86" customFormat="1" ht="21.75" customHeight="1" x14ac:dyDescent="0.25">
      <c r="A58" s="87"/>
      <c r="B58" s="38" t="s">
        <v>23</v>
      </c>
      <c r="C58" s="220">
        <v>1</v>
      </c>
      <c r="D58" s="49">
        <v>0.5</v>
      </c>
      <c r="E58" s="49">
        <v>0.5</v>
      </c>
      <c r="F58" s="44"/>
      <c r="G58" s="44"/>
      <c r="H58" s="104"/>
      <c r="I58" s="169">
        <f t="shared" si="2"/>
        <v>100000</v>
      </c>
      <c r="J58" s="104"/>
      <c r="K58" s="155">
        <v>100000</v>
      </c>
      <c r="L58" s="155">
        <f t="shared" si="5"/>
        <v>50000</v>
      </c>
      <c r="M58" s="140">
        <f t="shared" si="3"/>
        <v>600000</v>
      </c>
      <c r="N58" s="94"/>
      <c r="O58" s="96"/>
      <c r="P58" s="96"/>
      <c r="Q58" s="92"/>
      <c r="R58" s="92"/>
    </row>
    <row r="59" spans="1:18" s="86" customFormat="1" ht="21.75" customHeight="1" x14ac:dyDescent="0.25">
      <c r="A59" s="87"/>
      <c r="B59" s="106"/>
      <c r="C59" s="220">
        <f>SUM(C50:C58)</f>
        <v>9</v>
      </c>
      <c r="D59" s="220">
        <f t="shared" ref="D59:E59" si="18">SUM(D50:D58)</f>
        <v>5.62</v>
      </c>
      <c r="E59" s="220">
        <f t="shared" si="18"/>
        <v>5.62</v>
      </c>
      <c r="F59" s="44"/>
      <c r="G59" s="44"/>
      <c r="H59" s="104"/>
      <c r="I59" s="169">
        <f t="shared" si="2"/>
        <v>0</v>
      </c>
      <c r="J59" s="104"/>
      <c r="K59" s="155"/>
      <c r="L59" s="155">
        <f t="shared" si="5"/>
        <v>0</v>
      </c>
      <c r="M59" s="187"/>
      <c r="N59" s="94"/>
      <c r="O59" s="96"/>
      <c r="P59" s="96"/>
      <c r="Q59" s="92"/>
      <c r="R59" s="92"/>
    </row>
    <row r="60" spans="1:18" s="86" customFormat="1" ht="31.5" hidden="1" customHeight="1" x14ac:dyDescent="0.25">
      <c r="A60" s="87"/>
      <c r="B60" s="220" t="s">
        <v>206</v>
      </c>
      <c r="C60" s="220"/>
      <c r="D60" s="49"/>
      <c r="E60" s="49"/>
      <c r="F60" s="44"/>
      <c r="G60" s="44"/>
      <c r="H60" s="104"/>
      <c r="I60" s="169">
        <f t="shared" si="2"/>
        <v>0</v>
      </c>
      <c r="J60" s="104"/>
      <c r="K60" s="155"/>
      <c r="L60" s="155">
        <f t="shared" si="5"/>
        <v>0</v>
      </c>
      <c r="M60" s="140">
        <f t="shared" si="3"/>
        <v>0</v>
      </c>
      <c r="N60" s="94"/>
      <c r="O60" s="96"/>
      <c r="P60" s="96"/>
      <c r="Q60" s="92"/>
      <c r="R60" s="92"/>
    </row>
    <row r="61" spans="1:18" s="86" customFormat="1" ht="30.75" hidden="1" customHeight="1" x14ac:dyDescent="0.25">
      <c r="A61" s="87">
        <v>48</v>
      </c>
      <c r="B61" s="38" t="s">
        <v>29</v>
      </c>
      <c r="C61" s="220">
        <v>1</v>
      </c>
      <c r="D61" s="49">
        <v>0.5</v>
      </c>
      <c r="E61" s="49">
        <v>0.5</v>
      </c>
      <c r="F61" s="44"/>
      <c r="G61" s="44"/>
      <c r="H61" s="104"/>
      <c r="I61" s="169">
        <f t="shared" si="2"/>
        <v>124200</v>
      </c>
      <c r="J61" s="104"/>
      <c r="K61" s="155">
        <v>124200</v>
      </c>
      <c r="L61" s="155">
        <f t="shared" si="5"/>
        <v>62100</v>
      </c>
      <c r="M61" s="140">
        <f t="shared" si="3"/>
        <v>745200</v>
      </c>
      <c r="N61" s="94"/>
      <c r="O61" s="96"/>
      <c r="P61" s="96"/>
      <c r="Q61" s="92"/>
      <c r="R61" s="92"/>
    </row>
    <row r="62" spans="1:18" s="86" customFormat="1" ht="21.75" hidden="1" customHeight="1" x14ac:dyDescent="0.25">
      <c r="A62" s="87">
        <v>49</v>
      </c>
      <c r="B62" s="38" t="s">
        <v>30</v>
      </c>
      <c r="C62" s="220">
        <v>1</v>
      </c>
      <c r="D62" s="49">
        <v>0.56000000000000005</v>
      </c>
      <c r="E62" s="49">
        <v>0.56000000000000005</v>
      </c>
      <c r="F62" s="44"/>
      <c r="G62" s="44"/>
      <c r="H62" s="104"/>
      <c r="I62" s="169">
        <f t="shared" si="2"/>
        <v>110000</v>
      </c>
      <c r="J62" s="104"/>
      <c r="K62" s="155">
        <v>110000</v>
      </c>
      <c r="L62" s="155">
        <f t="shared" si="5"/>
        <v>61600.000000000007</v>
      </c>
      <c r="M62" s="140">
        <f t="shared" si="3"/>
        <v>739200.00000000012</v>
      </c>
      <c r="N62" s="94"/>
      <c r="O62" s="96"/>
      <c r="P62" s="96"/>
      <c r="Q62" s="92"/>
      <c r="R62" s="92"/>
    </row>
    <row r="63" spans="1:18" s="86" customFormat="1" ht="21.75" hidden="1" customHeight="1" x14ac:dyDescent="0.25">
      <c r="A63" s="87">
        <v>50</v>
      </c>
      <c r="B63" s="38" t="s">
        <v>30</v>
      </c>
      <c r="C63" s="220">
        <v>1</v>
      </c>
      <c r="D63" s="49">
        <v>0.56000000000000005</v>
      </c>
      <c r="E63" s="49">
        <v>0.56000000000000005</v>
      </c>
      <c r="F63" s="44"/>
      <c r="G63" s="44"/>
      <c r="H63" s="104"/>
      <c r="I63" s="169">
        <f t="shared" ref="I63:I70" si="19">K63-F63</f>
        <v>110000</v>
      </c>
      <c r="J63" s="104"/>
      <c r="K63" s="155">
        <v>110000</v>
      </c>
      <c r="L63" s="155">
        <f t="shared" si="5"/>
        <v>61600.000000000007</v>
      </c>
      <c r="M63" s="140">
        <f t="shared" si="3"/>
        <v>739200.00000000012</v>
      </c>
      <c r="N63" s="94"/>
      <c r="O63" s="96"/>
      <c r="P63" s="96"/>
      <c r="Q63" s="92"/>
      <c r="R63" s="92"/>
    </row>
    <row r="64" spans="1:18" s="86" customFormat="1" ht="21.75" hidden="1" customHeight="1" x14ac:dyDescent="0.25">
      <c r="A64" s="87">
        <v>51</v>
      </c>
      <c r="B64" s="38" t="s">
        <v>32</v>
      </c>
      <c r="C64" s="220">
        <v>1</v>
      </c>
      <c r="D64" s="49">
        <v>0.5</v>
      </c>
      <c r="E64" s="49">
        <v>0.5</v>
      </c>
      <c r="F64" s="44"/>
      <c r="G64" s="44"/>
      <c r="H64" s="104"/>
      <c r="I64" s="169">
        <f t="shared" si="19"/>
        <v>100000</v>
      </c>
      <c r="J64" s="104"/>
      <c r="K64" s="155">
        <v>100000</v>
      </c>
      <c r="L64" s="155">
        <f t="shared" si="5"/>
        <v>50000</v>
      </c>
      <c r="M64" s="140">
        <f t="shared" si="3"/>
        <v>600000</v>
      </c>
      <c r="N64" s="94"/>
      <c r="O64" s="96"/>
      <c r="P64" s="96"/>
      <c r="Q64" s="92"/>
      <c r="R64" s="92"/>
    </row>
    <row r="65" spans="1:18" s="86" customFormat="1" ht="21.75" hidden="1" customHeight="1" x14ac:dyDescent="0.25">
      <c r="A65" s="87">
        <v>52</v>
      </c>
      <c r="B65" s="38" t="s">
        <v>34</v>
      </c>
      <c r="C65" s="220">
        <v>1</v>
      </c>
      <c r="D65" s="49">
        <v>1</v>
      </c>
      <c r="E65" s="49">
        <v>1</v>
      </c>
      <c r="F65" s="44"/>
      <c r="G65" s="44"/>
      <c r="H65" s="104"/>
      <c r="I65" s="169">
        <f t="shared" si="19"/>
        <v>106000</v>
      </c>
      <c r="J65" s="104"/>
      <c r="K65" s="155">
        <v>106000</v>
      </c>
      <c r="L65" s="155">
        <f t="shared" si="5"/>
        <v>106000</v>
      </c>
      <c r="M65" s="140">
        <f t="shared" si="3"/>
        <v>1272000</v>
      </c>
      <c r="N65" s="94"/>
      <c r="O65" s="96"/>
      <c r="P65" s="96"/>
      <c r="Q65" s="92"/>
      <c r="R65" s="92"/>
    </row>
    <row r="66" spans="1:18" s="86" customFormat="1" ht="21.75" hidden="1" customHeight="1" x14ac:dyDescent="0.25">
      <c r="A66" s="87">
        <v>53</v>
      </c>
      <c r="B66" s="38" t="s">
        <v>38</v>
      </c>
      <c r="C66" s="220">
        <v>1</v>
      </c>
      <c r="D66" s="49">
        <v>0.5</v>
      </c>
      <c r="E66" s="49">
        <v>0.5</v>
      </c>
      <c r="F66" s="44"/>
      <c r="G66" s="44"/>
      <c r="H66" s="104"/>
      <c r="I66" s="169">
        <f t="shared" si="19"/>
        <v>100000</v>
      </c>
      <c r="J66" s="104"/>
      <c r="K66" s="155">
        <v>100000</v>
      </c>
      <c r="L66" s="155">
        <f t="shared" si="5"/>
        <v>50000</v>
      </c>
      <c r="M66" s="140">
        <f t="shared" si="3"/>
        <v>600000</v>
      </c>
      <c r="N66" s="94"/>
      <c r="O66" s="96"/>
      <c r="P66" s="96"/>
      <c r="Q66" s="92"/>
      <c r="R66" s="92"/>
    </row>
    <row r="67" spans="1:18" s="86" customFormat="1" ht="21.75" hidden="1" customHeight="1" x14ac:dyDescent="0.25">
      <c r="A67" s="87">
        <v>54</v>
      </c>
      <c r="B67" s="38" t="s">
        <v>24</v>
      </c>
      <c r="C67" s="220">
        <v>1</v>
      </c>
      <c r="D67" s="49">
        <v>1</v>
      </c>
      <c r="E67" s="49">
        <v>1</v>
      </c>
      <c r="F67" s="44"/>
      <c r="G67" s="44"/>
      <c r="H67" s="104"/>
      <c r="I67" s="169">
        <f t="shared" si="19"/>
        <v>100000</v>
      </c>
      <c r="J67" s="104"/>
      <c r="K67" s="155">
        <v>100000</v>
      </c>
      <c r="L67" s="155">
        <f t="shared" si="5"/>
        <v>100000</v>
      </c>
      <c r="M67" s="140">
        <f t="shared" si="3"/>
        <v>1200000</v>
      </c>
      <c r="N67" s="94"/>
      <c r="O67" s="96"/>
      <c r="P67" s="96"/>
      <c r="Q67" s="92"/>
      <c r="R67" s="92"/>
    </row>
    <row r="68" spans="1:18" s="86" customFormat="1" ht="21.75" hidden="1" customHeight="1" x14ac:dyDescent="0.25">
      <c r="A68" s="87">
        <v>55</v>
      </c>
      <c r="B68" s="38" t="s">
        <v>23</v>
      </c>
      <c r="C68" s="220">
        <v>1</v>
      </c>
      <c r="D68" s="49">
        <v>0.5</v>
      </c>
      <c r="E68" s="49">
        <v>0.5</v>
      </c>
      <c r="F68" s="44"/>
      <c r="G68" s="44"/>
      <c r="H68" s="104"/>
      <c r="I68" s="169">
        <f t="shared" si="19"/>
        <v>100000</v>
      </c>
      <c r="J68" s="104"/>
      <c r="K68" s="155">
        <v>100000</v>
      </c>
      <c r="L68" s="155">
        <f t="shared" ref="L68" si="20">K68*C68*D68</f>
        <v>50000</v>
      </c>
      <c r="M68" s="140">
        <f t="shared" ref="M68" si="21">L68*12</f>
        <v>600000</v>
      </c>
      <c r="N68" s="94"/>
      <c r="O68" s="96"/>
      <c r="P68" s="96"/>
      <c r="Q68" s="92"/>
      <c r="R68" s="92"/>
    </row>
    <row r="69" spans="1:18" s="86" customFormat="1" ht="21.75" hidden="1" customHeight="1" x14ac:dyDescent="0.25">
      <c r="A69" s="163"/>
      <c r="B69" s="164"/>
      <c r="C69" s="220"/>
      <c r="D69" s="49"/>
      <c r="E69" s="49"/>
      <c r="F69" s="44"/>
      <c r="G69" s="44"/>
      <c r="H69" s="104"/>
      <c r="I69" s="169">
        <f t="shared" si="19"/>
        <v>0</v>
      </c>
      <c r="J69" s="104"/>
      <c r="K69" s="155"/>
      <c r="L69" s="155"/>
      <c r="M69" s="140">
        <f>SUM(M61:M68)</f>
        <v>6495600</v>
      </c>
      <c r="N69" s="94"/>
      <c r="O69" s="96"/>
      <c r="P69" s="96"/>
      <c r="Q69" s="92"/>
      <c r="R69" s="92"/>
    </row>
    <row r="70" spans="1:18" s="88" customFormat="1" ht="18" customHeight="1" x14ac:dyDescent="0.25">
      <c r="A70" s="93"/>
      <c r="B70" s="93"/>
      <c r="C70" s="221">
        <f>SUM(C25+C37+C48+C59)</f>
        <v>67</v>
      </c>
      <c r="D70" s="221">
        <f t="shared" ref="D70:E70" si="22">SUM(D25+D37+D48+D59)</f>
        <v>35.115000000000002</v>
      </c>
      <c r="E70" s="221">
        <f t="shared" si="22"/>
        <v>50.1</v>
      </c>
      <c r="F70" s="45"/>
      <c r="G70" s="44">
        <f>G48+G37+G25</f>
        <v>4307128.5</v>
      </c>
      <c r="H70" s="104"/>
      <c r="I70" s="169">
        <f t="shared" si="19"/>
        <v>0</v>
      </c>
      <c r="J70" s="104"/>
      <c r="K70" s="157"/>
      <c r="L70" s="157">
        <f>SUM(L6:L58)</f>
        <v>5398600</v>
      </c>
      <c r="M70" s="157">
        <f>SUM(M6:M58)</f>
        <v>62044100</v>
      </c>
      <c r="N70" s="96"/>
      <c r="O70" s="97"/>
      <c r="P70" s="97"/>
      <c r="Q70" s="93"/>
      <c r="R70" s="93"/>
    </row>
    <row r="71" spans="1:18" s="88" customFormat="1" ht="18" customHeight="1" x14ac:dyDescent="0.25">
      <c r="A71" s="76"/>
      <c r="B71" s="76"/>
      <c r="C71" s="76"/>
      <c r="D71" s="89"/>
      <c r="E71" s="89"/>
      <c r="F71" s="26"/>
      <c r="G71" s="27"/>
      <c r="H71" s="27"/>
      <c r="I71" s="170"/>
      <c r="J71" s="27"/>
    </row>
    <row r="72" spans="1:18" s="9" customFormat="1" x14ac:dyDescent="0.25">
      <c r="B72" s="90"/>
      <c r="C72" s="90"/>
      <c r="I72" s="171"/>
      <c r="M72" s="103">
        <f>M59+M69</f>
        <v>6495600</v>
      </c>
    </row>
    <row r="73" spans="1:18" s="9" customFormat="1" ht="17.25" customHeight="1" x14ac:dyDescent="0.25">
      <c r="B73" s="90"/>
      <c r="C73" s="90"/>
      <c r="I73" s="171"/>
    </row>
    <row r="74" spans="1:18" s="9" customFormat="1" x14ac:dyDescent="0.25">
      <c r="B74" s="90"/>
      <c r="C74" s="90"/>
      <c r="I74" s="171"/>
    </row>
    <row r="75" spans="1:18" s="9" customFormat="1" x14ac:dyDescent="0.25">
      <c r="B75" s="90"/>
      <c r="C75" s="90"/>
      <c r="I75" s="171"/>
    </row>
    <row r="76" spans="1:18" s="9" customFormat="1" x14ac:dyDescent="0.25">
      <c r="B76" s="90"/>
      <c r="C76" s="90"/>
      <c r="I76" s="171"/>
    </row>
    <row r="77" spans="1:18" s="9" customFormat="1" x14ac:dyDescent="0.25">
      <c r="B77" s="90"/>
      <c r="C77" s="90"/>
      <c r="I77" s="171"/>
    </row>
    <row r="78" spans="1:18" s="9" customFormat="1" x14ac:dyDescent="0.25">
      <c r="B78" s="90"/>
      <c r="C78" s="90"/>
      <c r="I78" s="171"/>
    </row>
    <row r="79" spans="1:18" s="9" customFormat="1" x14ac:dyDescent="0.25">
      <c r="B79" s="90"/>
      <c r="C79" s="90"/>
      <c r="I79" s="171"/>
    </row>
    <row r="80" spans="1:18" s="9" customFormat="1" x14ac:dyDescent="0.25">
      <c r="B80" s="90"/>
      <c r="C80" s="90"/>
      <c r="I80" s="171"/>
    </row>
    <row r="81" spans="2:12" s="9" customFormat="1" x14ac:dyDescent="0.25">
      <c r="B81" s="90"/>
      <c r="C81" s="90"/>
      <c r="I81" s="171"/>
    </row>
    <row r="82" spans="2:12" s="9" customFormat="1" x14ac:dyDescent="0.25">
      <c r="B82" s="90"/>
      <c r="C82" s="90"/>
      <c r="I82" s="171"/>
    </row>
    <row r="83" spans="2:12" s="9" customFormat="1" x14ac:dyDescent="0.25">
      <c r="B83" s="90"/>
      <c r="C83" s="90"/>
      <c r="I83" s="171"/>
    </row>
    <row r="84" spans="2:12" x14ac:dyDescent="0.25">
      <c r="L84" s="9"/>
    </row>
  </sheetData>
  <sheetProtection algorithmName="SHA-512" hashValue="DHZVM/MuYMQIwbEzA5gbQIOznKVlYPcoj8kDE1NOh3pF830KDG/lm6wa3cAsPQakbAy9wL30lddVxTXwL8oceg==" saltValue="vu9fzgZZABRoHK8I2S1R2g==" spinCount="100000" sheet="1" objects="1" scenarios="1" selectLockedCells="1" selectUnlockedCells="1"/>
  <autoFilter ref="A5:R70"/>
  <mergeCells count="14">
    <mergeCell ref="A37:B37"/>
    <mergeCell ref="A3:A4"/>
    <mergeCell ref="B3:B4"/>
    <mergeCell ref="D3:D4"/>
    <mergeCell ref="C3:C4"/>
    <mergeCell ref="A25:B25"/>
    <mergeCell ref="A1:M1"/>
    <mergeCell ref="E3:E4"/>
    <mergeCell ref="K3:K4"/>
    <mergeCell ref="M3:M4"/>
    <mergeCell ref="C2:D2"/>
    <mergeCell ref="G3:G4"/>
    <mergeCell ref="F3:F4"/>
    <mergeCell ref="L3:L4"/>
  </mergeCells>
  <pageMargins left="0.19685039370078741" right="0.19685039370078741" top="0.34" bottom="0.27" header="0.28000000000000003" footer="0.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workbookViewId="0">
      <selection activeCell="O13" sqref="O13"/>
    </sheetView>
  </sheetViews>
  <sheetFormatPr defaultRowHeight="16.5" x14ac:dyDescent="0.3"/>
  <cols>
    <col min="1" max="1" width="5.28515625" style="13" customWidth="1"/>
    <col min="2" max="2" width="25.42578125" style="13" customWidth="1"/>
    <col min="3" max="3" width="8.28515625" style="13" customWidth="1"/>
    <col min="4" max="4" width="10.140625" style="13" customWidth="1"/>
    <col min="5" max="5" width="14.85546875" style="1" hidden="1" customWidth="1"/>
    <col min="6" max="6" width="17.28515625" style="1" hidden="1" customWidth="1"/>
    <col min="7" max="7" width="7.42578125" style="13" hidden="1" customWidth="1"/>
    <col min="8" max="8" width="15.28515625" style="174" hidden="1" customWidth="1"/>
    <col min="9" max="9" width="10.5703125" style="13" hidden="1" customWidth="1"/>
    <col min="10" max="10" width="14.5703125" style="13" customWidth="1"/>
    <col min="11" max="11" width="19.28515625" style="13" customWidth="1"/>
    <col min="12" max="12" width="20.140625" style="13" customWidth="1"/>
    <col min="13" max="16384" width="9.140625" style="13"/>
  </cols>
  <sheetData>
    <row r="1" spans="1:17" ht="70.5" customHeight="1" x14ac:dyDescent="0.3">
      <c r="A1" s="277" t="s">
        <v>154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7" ht="79.5" customHeight="1" x14ac:dyDescent="0.3">
      <c r="A2" s="212" t="s">
        <v>0</v>
      </c>
      <c r="B2" s="80" t="s">
        <v>119</v>
      </c>
      <c r="C2" s="212" t="s">
        <v>182</v>
      </c>
      <c r="D2" s="80" t="s">
        <v>181</v>
      </c>
      <c r="E2" s="210" t="s">
        <v>85</v>
      </c>
      <c r="F2" s="210" t="s">
        <v>147</v>
      </c>
      <c r="G2" s="75"/>
      <c r="H2" s="124"/>
      <c r="I2" s="75"/>
      <c r="J2" s="241" t="s">
        <v>85</v>
      </c>
      <c r="K2" s="210" t="s">
        <v>221</v>
      </c>
      <c r="L2" s="210" t="s">
        <v>210</v>
      </c>
    </row>
    <row r="3" spans="1:17" x14ac:dyDescent="0.3">
      <c r="A3" s="128">
        <v>1</v>
      </c>
      <c r="B3" s="128">
        <v>2</v>
      </c>
      <c r="C3" s="132">
        <v>3</v>
      </c>
      <c r="D3" s="128">
        <v>4</v>
      </c>
      <c r="E3" s="47">
        <v>5</v>
      </c>
      <c r="F3" s="47">
        <v>6</v>
      </c>
      <c r="G3" s="242"/>
      <c r="H3" s="110"/>
      <c r="I3" s="242"/>
      <c r="J3" s="242">
        <v>5</v>
      </c>
      <c r="K3" s="111">
        <v>6</v>
      </c>
      <c r="L3" s="212">
        <v>7</v>
      </c>
    </row>
    <row r="4" spans="1:17" ht="25.5" customHeight="1" x14ac:dyDescent="0.3">
      <c r="A4" s="198">
        <v>1</v>
      </c>
      <c r="B4" s="38" t="s">
        <v>2</v>
      </c>
      <c r="C4" s="293">
        <v>1</v>
      </c>
      <c r="D4" s="134">
        <v>1</v>
      </c>
      <c r="E4" s="130">
        <v>144000</v>
      </c>
      <c r="F4" s="129">
        <f>E4*D4</f>
        <v>144000</v>
      </c>
      <c r="G4" s="199">
        <v>0.08</v>
      </c>
      <c r="H4" s="200">
        <f>J4-E4</f>
        <v>12000</v>
      </c>
      <c r="I4" s="197">
        <f>E4*G4</f>
        <v>11520</v>
      </c>
      <c r="J4" s="151">
        <v>156000</v>
      </c>
      <c r="K4" s="123">
        <f>J4*C4*D4</f>
        <v>156000</v>
      </c>
      <c r="L4" s="123">
        <f>K4*12</f>
        <v>1872000</v>
      </c>
    </row>
    <row r="5" spans="1:17" s="1" customFormat="1" ht="27" x14ac:dyDescent="0.3">
      <c r="A5" s="198">
        <v>2</v>
      </c>
      <c r="B5" s="38" t="s">
        <v>144</v>
      </c>
      <c r="C5" s="294"/>
      <c r="D5" s="201">
        <v>0.2</v>
      </c>
      <c r="E5" s="130">
        <v>88312</v>
      </c>
      <c r="F5" s="25">
        <f t="shared" ref="F5:F12" si="0">E5*D5</f>
        <v>17662.400000000001</v>
      </c>
      <c r="G5" s="105">
        <v>8725</v>
      </c>
      <c r="H5" s="200">
        <f t="shared" ref="H5:H12" si="1">J5-E5</f>
        <v>11688</v>
      </c>
      <c r="I5" s="127"/>
      <c r="J5" s="151">
        <v>100000</v>
      </c>
      <c r="K5" s="144">
        <f>J5*C4*D5</f>
        <v>20000</v>
      </c>
      <c r="L5" s="123">
        <f t="shared" ref="L5:L12" si="2">K5*12</f>
        <v>240000</v>
      </c>
    </row>
    <row r="6" spans="1:17" ht="43.5" customHeight="1" x14ac:dyDescent="0.3">
      <c r="A6" s="198">
        <v>3</v>
      </c>
      <c r="B6" s="38" t="s">
        <v>86</v>
      </c>
      <c r="C6" s="24">
        <v>1</v>
      </c>
      <c r="D6" s="202">
        <v>1</v>
      </c>
      <c r="E6" s="130">
        <v>101275</v>
      </c>
      <c r="F6" s="25">
        <f t="shared" si="0"/>
        <v>101275</v>
      </c>
      <c r="G6" s="199">
        <v>0.08</v>
      </c>
      <c r="H6" s="200">
        <f t="shared" si="1"/>
        <v>8725</v>
      </c>
      <c r="I6" s="197">
        <f>E6*G6</f>
        <v>8102</v>
      </c>
      <c r="J6" s="151">
        <v>110000</v>
      </c>
      <c r="K6" s="123">
        <f>J6*C6*D6</f>
        <v>110000</v>
      </c>
      <c r="L6" s="123">
        <f t="shared" si="2"/>
        <v>1320000</v>
      </c>
    </row>
    <row r="7" spans="1:17" ht="43.5" customHeight="1" x14ac:dyDescent="0.3">
      <c r="A7" s="198">
        <v>4</v>
      </c>
      <c r="B7" s="38" t="s">
        <v>211</v>
      </c>
      <c r="C7" s="24">
        <v>1</v>
      </c>
      <c r="D7" s="202">
        <v>0.5</v>
      </c>
      <c r="E7" s="130"/>
      <c r="F7" s="25"/>
      <c r="G7" s="199"/>
      <c r="H7" s="200"/>
      <c r="I7" s="197"/>
      <c r="J7" s="151">
        <v>100000</v>
      </c>
      <c r="K7" s="123">
        <f>J7*C7*D7</f>
        <v>50000</v>
      </c>
      <c r="L7" s="123">
        <f>J7*D7*C7*12</f>
        <v>600000</v>
      </c>
    </row>
    <row r="8" spans="1:17" ht="30.75" customHeight="1" x14ac:dyDescent="0.3">
      <c r="A8" s="198">
        <v>5</v>
      </c>
      <c r="B8" s="33" t="s">
        <v>98</v>
      </c>
      <c r="C8" s="24">
        <v>4</v>
      </c>
      <c r="D8" s="243">
        <v>3.5</v>
      </c>
      <c r="E8" s="130">
        <v>100000</v>
      </c>
      <c r="F8" s="25">
        <f t="shared" si="0"/>
        <v>350000</v>
      </c>
      <c r="G8" s="107">
        <v>0.08</v>
      </c>
      <c r="H8" s="200">
        <f t="shared" si="1"/>
        <v>8000</v>
      </c>
      <c r="I8" s="197">
        <f t="shared" ref="I8:I9" si="3">E8*G8</f>
        <v>8000</v>
      </c>
      <c r="J8" s="151">
        <f t="shared" ref="J8" si="4">E8*G8+E8</f>
        <v>108000</v>
      </c>
      <c r="K8" s="123">
        <f>J8*D8</f>
        <v>378000</v>
      </c>
      <c r="L8" s="123">
        <f t="shared" si="2"/>
        <v>4536000</v>
      </c>
      <c r="Q8" s="13">
        <v>4</v>
      </c>
    </row>
    <row r="9" spans="1:17" ht="24" customHeight="1" x14ac:dyDescent="0.3">
      <c r="A9" s="198">
        <v>6</v>
      </c>
      <c r="B9" s="33" t="s">
        <v>15</v>
      </c>
      <c r="C9" s="24">
        <v>1</v>
      </c>
      <c r="D9" s="134">
        <v>1</v>
      </c>
      <c r="E9" s="130">
        <v>98312</v>
      </c>
      <c r="F9" s="129">
        <f t="shared" si="0"/>
        <v>98312</v>
      </c>
      <c r="G9" s="199">
        <v>0.08</v>
      </c>
      <c r="H9" s="200">
        <f t="shared" si="1"/>
        <v>8688</v>
      </c>
      <c r="I9" s="197">
        <f t="shared" si="3"/>
        <v>7864.96</v>
      </c>
      <c r="J9" s="151">
        <v>107000</v>
      </c>
      <c r="K9" s="123">
        <f t="shared" ref="K9:K12" si="5">J9*C9*D9</f>
        <v>107000</v>
      </c>
      <c r="L9" s="123">
        <f t="shared" si="2"/>
        <v>1284000</v>
      </c>
    </row>
    <row r="10" spans="1:17" ht="24" customHeight="1" x14ac:dyDescent="0.3">
      <c r="A10" s="198">
        <v>7</v>
      </c>
      <c r="B10" s="33" t="s">
        <v>17</v>
      </c>
      <c r="C10" s="24">
        <v>1</v>
      </c>
      <c r="D10" s="134">
        <v>1</v>
      </c>
      <c r="E10" s="130">
        <v>88312</v>
      </c>
      <c r="F10" s="129">
        <f t="shared" si="0"/>
        <v>88312</v>
      </c>
      <c r="G10" s="105">
        <v>8725</v>
      </c>
      <c r="H10" s="200">
        <f t="shared" si="1"/>
        <v>11688</v>
      </c>
      <c r="I10" s="127"/>
      <c r="J10" s="151">
        <v>100000</v>
      </c>
      <c r="K10" s="123">
        <f t="shared" si="5"/>
        <v>100000</v>
      </c>
      <c r="L10" s="123">
        <f t="shared" si="2"/>
        <v>1200000</v>
      </c>
    </row>
    <row r="11" spans="1:17" ht="24" customHeight="1" x14ac:dyDescent="0.3">
      <c r="A11" s="198">
        <v>8</v>
      </c>
      <c r="B11" s="33" t="s">
        <v>24</v>
      </c>
      <c r="C11" s="24">
        <v>1</v>
      </c>
      <c r="D11" s="134">
        <v>1</v>
      </c>
      <c r="E11" s="130">
        <v>88312</v>
      </c>
      <c r="F11" s="129">
        <f t="shared" si="0"/>
        <v>88312</v>
      </c>
      <c r="G11" s="75">
        <v>8725</v>
      </c>
      <c r="H11" s="200">
        <f t="shared" si="1"/>
        <v>11688</v>
      </c>
      <c r="I11" s="197"/>
      <c r="J11" s="151">
        <v>100000</v>
      </c>
      <c r="K11" s="123">
        <f t="shared" si="5"/>
        <v>100000</v>
      </c>
      <c r="L11" s="123">
        <f t="shared" si="2"/>
        <v>1200000</v>
      </c>
    </row>
    <row r="12" spans="1:17" ht="24" customHeight="1" x14ac:dyDescent="0.3">
      <c r="A12" s="198">
        <v>9</v>
      </c>
      <c r="B12" s="33" t="s">
        <v>23</v>
      </c>
      <c r="C12" s="24">
        <v>1</v>
      </c>
      <c r="D12" s="134">
        <v>1</v>
      </c>
      <c r="E12" s="130">
        <v>91275</v>
      </c>
      <c r="F12" s="129">
        <f t="shared" si="0"/>
        <v>91275</v>
      </c>
      <c r="G12" s="105">
        <v>8725</v>
      </c>
      <c r="H12" s="200">
        <f t="shared" si="1"/>
        <v>8725</v>
      </c>
      <c r="I12" s="127"/>
      <c r="J12" s="151">
        <v>100000</v>
      </c>
      <c r="K12" s="123">
        <f t="shared" si="5"/>
        <v>100000</v>
      </c>
      <c r="L12" s="123">
        <f t="shared" si="2"/>
        <v>1200000</v>
      </c>
    </row>
    <row r="13" spans="1:17" ht="24.75" customHeight="1" x14ac:dyDescent="0.3">
      <c r="A13" s="288" t="s">
        <v>25</v>
      </c>
      <c r="B13" s="288"/>
      <c r="C13" s="47">
        <f>SUM(C4:C12)</f>
        <v>11</v>
      </c>
      <c r="D13" s="131">
        <f>SUM(D4:D12)</f>
        <v>10.199999999999999</v>
      </c>
      <c r="E13" s="203"/>
      <c r="F13" s="67">
        <f>SUM(F4:F12)</f>
        <v>979148.4</v>
      </c>
      <c r="G13" s="75"/>
      <c r="H13" s="124"/>
      <c r="I13" s="75"/>
      <c r="J13" s="120"/>
      <c r="K13" s="152">
        <f>SUM(K4:K12)</f>
        <v>1121000</v>
      </c>
      <c r="L13" s="152">
        <f>SUM(L4:L12)</f>
        <v>13452000</v>
      </c>
    </row>
    <row r="14" spans="1:17" x14ac:dyDescent="0.3">
      <c r="A14" s="204"/>
      <c r="B14" s="204"/>
      <c r="C14" s="205"/>
      <c r="D14" s="205"/>
      <c r="E14" s="73"/>
      <c r="F14" s="206"/>
      <c r="G14" s="75"/>
      <c r="H14" s="177"/>
      <c r="I14" s="75"/>
      <c r="J14" s="75"/>
      <c r="K14" s="75"/>
      <c r="L14" s="75"/>
    </row>
    <row r="15" spans="1:17" x14ac:dyDescent="0.3">
      <c r="A15" s="76"/>
      <c r="B15" s="76"/>
      <c r="C15" s="70"/>
      <c r="D15" s="70"/>
      <c r="E15" s="77"/>
      <c r="F15" s="196">
        <f>F13*12</f>
        <v>11749780.800000001</v>
      </c>
    </row>
  </sheetData>
  <sheetProtection selectLockedCells="1" selectUnlockedCells="1"/>
  <mergeCells count="3">
    <mergeCell ref="A13:B13"/>
    <mergeCell ref="C4:C5"/>
    <mergeCell ref="A1:L1"/>
  </mergeCells>
  <pageMargins left="0.25" right="0.25" top="0.41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46"/>
  <sheetViews>
    <sheetView workbookViewId="0">
      <selection activeCell="R11" sqref="R11"/>
    </sheetView>
  </sheetViews>
  <sheetFormatPr defaultRowHeight="16.5" x14ac:dyDescent="0.3"/>
  <cols>
    <col min="1" max="1" width="5.28515625" style="19" customWidth="1"/>
    <col min="2" max="2" width="20.28515625" style="13" customWidth="1"/>
    <col min="3" max="3" width="8.7109375" style="13" customWidth="1"/>
    <col min="4" max="4" width="9.7109375" style="20" customWidth="1"/>
    <col min="5" max="5" width="14.140625" style="43" hidden="1" customWidth="1"/>
    <col min="6" max="6" width="14.42578125" style="43" hidden="1" customWidth="1"/>
    <col min="7" max="7" width="9.140625" style="17" hidden="1" customWidth="1"/>
    <col min="8" max="8" width="14.5703125" style="173" hidden="1" customWidth="1"/>
    <col min="9" max="9" width="13.7109375" style="17" hidden="1" customWidth="1"/>
    <col min="10" max="10" width="15.28515625" style="17" customWidth="1"/>
    <col min="11" max="11" width="16.7109375" style="17" customWidth="1"/>
    <col min="12" max="12" width="18.42578125" style="17" customWidth="1"/>
    <col min="13" max="80" width="9.140625" style="17"/>
    <col min="81" max="16384" width="9.140625" style="19"/>
  </cols>
  <sheetData>
    <row r="1" spans="1:12" s="8" customFormat="1" ht="36.75" customHeight="1" x14ac:dyDescent="0.25">
      <c r="A1" s="290" t="s">
        <v>155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s="10" customFormat="1" ht="60" customHeight="1" x14ac:dyDescent="0.25">
      <c r="A2" s="217" t="s">
        <v>0</v>
      </c>
      <c r="B2" s="217" t="s">
        <v>146</v>
      </c>
      <c r="C2" s="217" t="s">
        <v>182</v>
      </c>
      <c r="D2" s="217" t="s">
        <v>181</v>
      </c>
      <c r="E2" s="217" t="s">
        <v>85</v>
      </c>
      <c r="F2" s="217" t="s">
        <v>120</v>
      </c>
      <c r="G2" s="245"/>
      <c r="H2" s="249"/>
      <c r="I2" s="245"/>
      <c r="J2" s="217" t="s">
        <v>85</v>
      </c>
      <c r="K2" s="217" t="s">
        <v>221</v>
      </c>
      <c r="L2" s="217" t="s">
        <v>210</v>
      </c>
    </row>
    <row r="3" spans="1:12" s="10" customFormat="1" ht="15.75" customHeight="1" x14ac:dyDescent="0.25">
      <c r="A3" s="230">
        <v>1</v>
      </c>
      <c r="B3" s="244">
        <v>2</v>
      </c>
      <c r="C3" s="244">
        <v>3</v>
      </c>
      <c r="D3" s="230">
        <v>4</v>
      </c>
      <c r="E3" s="245"/>
      <c r="F3" s="245"/>
      <c r="G3" s="245"/>
      <c r="H3" s="249"/>
      <c r="I3" s="245"/>
      <c r="J3" s="245">
        <v>5</v>
      </c>
      <c r="K3" s="245">
        <v>6</v>
      </c>
      <c r="L3" s="217">
        <v>7</v>
      </c>
    </row>
    <row r="4" spans="1:12" s="8" customFormat="1" ht="26.25" customHeight="1" x14ac:dyDescent="0.3">
      <c r="A4" s="4">
        <v>1</v>
      </c>
      <c r="B4" s="3" t="s">
        <v>2</v>
      </c>
      <c r="C4" s="295">
        <v>1</v>
      </c>
      <c r="D4" s="21">
        <v>1</v>
      </c>
      <c r="E4" s="22">
        <v>147540</v>
      </c>
      <c r="F4" s="22">
        <f t="shared" ref="F4:F12" si="0">E4*D4</f>
        <v>147540</v>
      </c>
      <c r="G4" s="250">
        <v>0.08</v>
      </c>
      <c r="H4" s="251">
        <f>J4-E4</f>
        <v>12460</v>
      </c>
      <c r="I4" s="252">
        <f>E4*G4</f>
        <v>11803.2</v>
      </c>
      <c r="J4" s="253">
        <v>160000</v>
      </c>
      <c r="K4" s="253">
        <f>J4*D4</f>
        <v>160000</v>
      </c>
      <c r="L4" s="253">
        <f>K4*12</f>
        <v>1920000</v>
      </c>
    </row>
    <row r="5" spans="1:12" s="8" customFormat="1" ht="24.75" customHeight="1" x14ac:dyDescent="0.3">
      <c r="A5" s="4">
        <v>2</v>
      </c>
      <c r="B5" s="3" t="s">
        <v>97</v>
      </c>
      <c r="C5" s="295"/>
      <c r="D5" s="21">
        <v>0.5</v>
      </c>
      <c r="E5" s="22">
        <v>100000</v>
      </c>
      <c r="F5" s="22">
        <f t="shared" si="0"/>
        <v>50000</v>
      </c>
      <c r="G5" s="250">
        <v>0.08</v>
      </c>
      <c r="H5" s="251">
        <f t="shared" ref="H5:H12" si="1">J5-E5</f>
        <v>8000</v>
      </c>
      <c r="I5" s="252">
        <f t="shared" ref="I5:I7" si="2">E5*G5</f>
        <v>8000</v>
      </c>
      <c r="J5" s="253">
        <f t="shared" ref="J5:J6" si="3">E5*G5+E5</f>
        <v>108000</v>
      </c>
      <c r="K5" s="253">
        <f>D5*J5</f>
        <v>54000</v>
      </c>
      <c r="L5" s="253">
        <f t="shared" ref="L5:L12" si="4">K5*12</f>
        <v>648000</v>
      </c>
    </row>
    <row r="6" spans="1:12" s="8" customFormat="1" ht="28.5" customHeight="1" x14ac:dyDescent="0.3">
      <c r="A6" s="4">
        <v>3</v>
      </c>
      <c r="B6" s="3" t="s">
        <v>98</v>
      </c>
      <c r="C6" s="219">
        <v>4</v>
      </c>
      <c r="D6" s="21">
        <v>4</v>
      </c>
      <c r="E6" s="22">
        <v>100000</v>
      </c>
      <c r="F6" s="22">
        <f t="shared" si="0"/>
        <v>400000</v>
      </c>
      <c r="G6" s="250">
        <v>0.08</v>
      </c>
      <c r="H6" s="251">
        <f t="shared" si="1"/>
        <v>8000</v>
      </c>
      <c r="I6" s="252">
        <f t="shared" si="2"/>
        <v>8000</v>
      </c>
      <c r="J6" s="253">
        <f t="shared" si="3"/>
        <v>108000</v>
      </c>
      <c r="K6" s="253">
        <f t="shared" ref="K6:K12" si="5">D6*J6</f>
        <v>432000</v>
      </c>
      <c r="L6" s="253">
        <f t="shared" si="4"/>
        <v>5184000</v>
      </c>
    </row>
    <row r="7" spans="1:12" s="8" customFormat="1" ht="28.5" customHeight="1" x14ac:dyDescent="0.3">
      <c r="A7" s="4">
        <v>4</v>
      </c>
      <c r="B7" s="14" t="s">
        <v>15</v>
      </c>
      <c r="C7" s="62">
        <v>1</v>
      </c>
      <c r="D7" s="21">
        <v>1</v>
      </c>
      <c r="E7" s="22">
        <v>96275</v>
      </c>
      <c r="F7" s="22">
        <f t="shared" si="0"/>
        <v>96275</v>
      </c>
      <c r="G7" s="250">
        <v>0.08</v>
      </c>
      <c r="H7" s="251">
        <f t="shared" si="1"/>
        <v>7725</v>
      </c>
      <c r="I7" s="252">
        <f t="shared" si="2"/>
        <v>7702</v>
      </c>
      <c r="J7" s="253">
        <v>104000</v>
      </c>
      <c r="K7" s="253">
        <f t="shared" si="5"/>
        <v>104000</v>
      </c>
      <c r="L7" s="253">
        <f t="shared" si="4"/>
        <v>1248000</v>
      </c>
    </row>
    <row r="8" spans="1:12" s="8" customFormat="1" ht="28.5" customHeight="1" x14ac:dyDescent="0.3">
      <c r="A8" s="4">
        <v>5</v>
      </c>
      <c r="B8" s="14" t="s">
        <v>16</v>
      </c>
      <c r="C8" s="62">
        <v>1</v>
      </c>
      <c r="D8" s="21">
        <v>0.5</v>
      </c>
      <c r="E8" s="22"/>
      <c r="F8" s="22"/>
      <c r="G8" s="250"/>
      <c r="H8" s="251">
        <f t="shared" si="1"/>
        <v>100000</v>
      </c>
      <c r="I8" s="252"/>
      <c r="J8" s="253">
        <v>100000</v>
      </c>
      <c r="K8" s="253">
        <f t="shared" si="5"/>
        <v>50000</v>
      </c>
      <c r="L8" s="253">
        <f t="shared" si="4"/>
        <v>600000</v>
      </c>
    </row>
    <row r="9" spans="1:12" s="8" customFormat="1" ht="28.5" customHeight="1" x14ac:dyDescent="0.3">
      <c r="A9" s="4">
        <v>6</v>
      </c>
      <c r="B9" s="3" t="s">
        <v>38</v>
      </c>
      <c r="C9" s="219">
        <v>1</v>
      </c>
      <c r="D9" s="21">
        <v>1</v>
      </c>
      <c r="E9" s="22">
        <v>91275</v>
      </c>
      <c r="F9" s="22">
        <f t="shared" si="0"/>
        <v>91275</v>
      </c>
      <c r="G9" s="143">
        <v>8725</v>
      </c>
      <c r="H9" s="251">
        <f t="shared" si="1"/>
        <v>8725</v>
      </c>
      <c r="I9" s="252"/>
      <c r="J9" s="253">
        <f t="shared" ref="J9:J12" si="6">+E9+G9</f>
        <v>100000</v>
      </c>
      <c r="K9" s="253">
        <f t="shared" si="5"/>
        <v>100000</v>
      </c>
      <c r="L9" s="253">
        <f t="shared" si="4"/>
        <v>1200000</v>
      </c>
    </row>
    <row r="10" spans="1:12" s="8" customFormat="1" ht="28.5" customHeight="1" x14ac:dyDescent="0.3">
      <c r="A10" s="4">
        <v>7</v>
      </c>
      <c r="B10" s="3" t="s">
        <v>99</v>
      </c>
      <c r="C10" s="219">
        <v>1</v>
      </c>
      <c r="D10" s="21">
        <v>1</v>
      </c>
      <c r="E10" s="22">
        <v>91275</v>
      </c>
      <c r="F10" s="22">
        <f t="shared" si="0"/>
        <v>91275</v>
      </c>
      <c r="G10" s="143">
        <v>8725</v>
      </c>
      <c r="H10" s="251">
        <f t="shared" si="1"/>
        <v>8725</v>
      </c>
      <c r="I10" s="252"/>
      <c r="J10" s="253">
        <f t="shared" si="6"/>
        <v>100000</v>
      </c>
      <c r="K10" s="253">
        <f t="shared" si="5"/>
        <v>100000</v>
      </c>
      <c r="L10" s="253">
        <f t="shared" si="4"/>
        <v>1200000</v>
      </c>
    </row>
    <row r="11" spans="1:12" s="8" customFormat="1" ht="28.5" customHeight="1" x14ac:dyDescent="0.3">
      <c r="A11" s="4">
        <v>8</v>
      </c>
      <c r="B11" s="3" t="s">
        <v>23</v>
      </c>
      <c r="C11" s="219">
        <v>1</v>
      </c>
      <c r="D11" s="21">
        <v>1</v>
      </c>
      <c r="E11" s="22">
        <v>91275</v>
      </c>
      <c r="F11" s="22">
        <f t="shared" si="0"/>
        <v>91275</v>
      </c>
      <c r="G11" s="143">
        <v>8725</v>
      </c>
      <c r="H11" s="251">
        <f t="shared" si="1"/>
        <v>8725</v>
      </c>
      <c r="I11" s="252"/>
      <c r="J11" s="253">
        <f t="shared" si="6"/>
        <v>100000</v>
      </c>
      <c r="K11" s="253">
        <f t="shared" si="5"/>
        <v>100000</v>
      </c>
      <c r="L11" s="253">
        <f t="shared" si="4"/>
        <v>1200000</v>
      </c>
    </row>
    <row r="12" spans="1:12" s="8" customFormat="1" ht="28.5" customHeight="1" x14ac:dyDescent="0.3">
      <c r="A12" s="4">
        <v>9</v>
      </c>
      <c r="B12" s="3" t="s">
        <v>24</v>
      </c>
      <c r="C12" s="219">
        <v>2</v>
      </c>
      <c r="D12" s="21">
        <v>2</v>
      </c>
      <c r="E12" s="22">
        <v>91275</v>
      </c>
      <c r="F12" s="22">
        <f t="shared" si="0"/>
        <v>182550</v>
      </c>
      <c r="G12" s="143">
        <v>8725</v>
      </c>
      <c r="H12" s="251">
        <f t="shared" si="1"/>
        <v>8725</v>
      </c>
      <c r="I12" s="252"/>
      <c r="J12" s="253">
        <f t="shared" si="6"/>
        <v>100000</v>
      </c>
      <c r="K12" s="253">
        <f t="shared" si="5"/>
        <v>200000</v>
      </c>
      <c r="L12" s="253">
        <f t="shared" si="4"/>
        <v>2400000</v>
      </c>
    </row>
    <row r="13" spans="1:12" s="8" customFormat="1" ht="24" customHeight="1" x14ac:dyDescent="0.3">
      <c r="A13" s="291" t="s">
        <v>25</v>
      </c>
      <c r="B13" s="291"/>
      <c r="C13" s="216">
        <f>SUM(C4:C12)</f>
        <v>12</v>
      </c>
      <c r="D13" s="246">
        <f>SUM(D4:D12)</f>
        <v>12</v>
      </c>
      <c r="E13" s="22"/>
      <c r="F13" s="69">
        <f>SUM(F4:F12)</f>
        <v>1150190</v>
      </c>
      <c r="G13" s="143"/>
      <c r="H13" s="175"/>
      <c r="I13" s="143"/>
      <c r="J13" s="143"/>
      <c r="K13" s="254">
        <f>SUM(K4:K12)</f>
        <v>1300000</v>
      </c>
      <c r="L13" s="254">
        <f>SUM(L4:L12)</f>
        <v>15600000</v>
      </c>
    </row>
    <row r="14" spans="1:12" s="17" customFormat="1" ht="18" customHeight="1" x14ac:dyDescent="0.3">
      <c r="A14" s="15"/>
      <c r="B14" s="15"/>
      <c r="C14" s="15"/>
      <c r="D14" s="16"/>
      <c r="E14" s="43"/>
      <c r="F14" s="43">
        <f>F13*12</f>
        <v>13802280</v>
      </c>
      <c r="H14" s="173"/>
    </row>
    <row r="15" spans="1:12" s="17" customFormat="1" ht="18" customHeight="1" x14ac:dyDescent="0.3">
      <c r="B15" s="15"/>
      <c r="C15" s="15"/>
      <c r="D15" s="18"/>
      <c r="E15" s="43"/>
      <c r="F15" s="43"/>
      <c r="H15" s="173"/>
    </row>
    <row r="16" spans="1:12" s="17" customFormat="1" ht="18" customHeight="1" x14ac:dyDescent="0.3">
      <c r="B16" s="15"/>
      <c r="C16" s="15"/>
      <c r="D16" s="18"/>
      <c r="E16" s="43"/>
      <c r="F16" s="43"/>
      <c r="H16" s="173"/>
    </row>
    <row r="17" spans="2:8" s="17" customFormat="1" ht="18" customHeight="1" x14ac:dyDescent="0.3">
      <c r="B17" s="15"/>
      <c r="C17" s="15"/>
      <c r="D17" s="18"/>
      <c r="E17" s="43"/>
      <c r="F17" s="43"/>
      <c r="H17" s="173"/>
    </row>
    <row r="18" spans="2:8" s="17" customFormat="1" ht="18" customHeight="1" x14ac:dyDescent="0.3">
      <c r="B18" s="15"/>
      <c r="C18" s="15"/>
      <c r="D18" s="18"/>
      <c r="E18" s="43"/>
      <c r="F18" s="43"/>
      <c r="H18" s="173"/>
    </row>
    <row r="19" spans="2:8" s="17" customFormat="1" x14ac:dyDescent="0.3">
      <c r="B19" s="15"/>
      <c r="C19" s="15"/>
      <c r="D19" s="18"/>
      <c r="E19" s="43"/>
      <c r="F19" s="43"/>
      <c r="H19" s="173"/>
    </row>
    <row r="20" spans="2:8" s="17" customFormat="1" x14ac:dyDescent="0.3">
      <c r="B20" s="15"/>
      <c r="C20" s="15"/>
      <c r="D20" s="18"/>
      <c r="E20" s="43"/>
      <c r="F20" s="43"/>
      <c r="H20" s="173"/>
    </row>
    <row r="21" spans="2:8" s="17" customFormat="1" x14ac:dyDescent="0.3">
      <c r="B21" s="15"/>
      <c r="C21" s="15"/>
      <c r="D21" s="18"/>
      <c r="E21" s="43"/>
      <c r="F21" s="43"/>
      <c r="H21" s="173"/>
    </row>
    <row r="22" spans="2:8" s="17" customFormat="1" x14ac:dyDescent="0.3">
      <c r="B22" s="15"/>
      <c r="C22" s="15"/>
      <c r="D22" s="18"/>
      <c r="E22" s="43"/>
      <c r="F22" s="43"/>
      <c r="H22" s="173"/>
    </row>
    <row r="23" spans="2:8" s="17" customFormat="1" x14ac:dyDescent="0.3">
      <c r="B23" s="15"/>
      <c r="C23" s="15"/>
      <c r="D23" s="18"/>
      <c r="E23" s="43"/>
      <c r="F23" s="43"/>
      <c r="H23" s="173"/>
    </row>
    <row r="24" spans="2:8" s="17" customFormat="1" x14ac:dyDescent="0.3">
      <c r="B24" s="15"/>
      <c r="C24" s="15"/>
      <c r="D24" s="18"/>
      <c r="E24" s="43"/>
      <c r="F24" s="43"/>
      <c r="H24" s="173"/>
    </row>
    <row r="25" spans="2:8" s="17" customFormat="1" x14ac:dyDescent="0.3">
      <c r="B25" s="15"/>
      <c r="C25" s="15"/>
      <c r="D25" s="18"/>
      <c r="E25" s="43"/>
      <c r="F25" s="43"/>
      <c r="H25" s="173"/>
    </row>
    <row r="26" spans="2:8" s="17" customFormat="1" x14ac:dyDescent="0.3">
      <c r="B26" s="15"/>
      <c r="C26" s="15"/>
      <c r="D26" s="18"/>
      <c r="E26" s="43"/>
      <c r="F26" s="43"/>
      <c r="H26" s="173"/>
    </row>
    <row r="27" spans="2:8" s="17" customFormat="1" x14ac:dyDescent="0.3">
      <c r="B27" s="15"/>
      <c r="C27" s="15"/>
      <c r="D27" s="18"/>
      <c r="E27" s="43"/>
      <c r="F27" s="43"/>
      <c r="H27" s="173"/>
    </row>
    <row r="28" spans="2:8" s="17" customFormat="1" x14ac:dyDescent="0.3">
      <c r="B28" s="15"/>
      <c r="C28" s="15"/>
      <c r="D28" s="18"/>
      <c r="E28" s="43"/>
      <c r="F28" s="43"/>
      <c r="H28" s="173"/>
    </row>
    <row r="29" spans="2:8" s="17" customFormat="1" x14ac:dyDescent="0.3">
      <c r="B29" s="15"/>
      <c r="C29" s="15"/>
      <c r="D29" s="18"/>
      <c r="E29" s="43"/>
      <c r="F29" s="43"/>
      <c r="H29" s="173"/>
    </row>
    <row r="30" spans="2:8" s="17" customFormat="1" x14ac:dyDescent="0.3">
      <c r="B30" s="15"/>
      <c r="C30" s="15"/>
      <c r="D30" s="18"/>
      <c r="E30" s="43"/>
      <c r="F30" s="43"/>
      <c r="H30" s="173"/>
    </row>
    <row r="31" spans="2:8" s="17" customFormat="1" x14ac:dyDescent="0.3">
      <c r="B31" s="15"/>
      <c r="C31" s="15"/>
      <c r="D31" s="18"/>
      <c r="E31" s="43"/>
      <c r="F31" s="43"/>
      <c r="H31" s="173"/>
    </row>
    <row r="32" spans="2:8" s="17" customFormat="1" x14ac:dyDescent="0.3">
      <c r="B32" s="15"/>
      <c r="C32" s="15"/>
      <c r="D32" s="18"/>
      <c r="E32" s="43"/>
      <c r="F32" s="43"/>
      <c r="H32" s="173"/>
    </row>
    <row r="33" spans="2:8" s="17" customFormat="1" x14ac:dyDescent="0.3">
      <c r="B33" s="15"/>
      <c r="C33" s="15"/>
      <c r="D33" s="18"/>
      <c r="E33" s="43"/>
      <c r="F33" s="43"/>
      <c r="H33" s="173"/>
    </row>
    <row r="34" spans="2:8" s="17" customFormat="1" x14ac:dyDescent="0.3">
      <c r="B34" s="15"/>
      <c r="C34" s="15"/>
      <c r="D34" s="18"/>
      <c r="E34" s="43"/>
      <c r="F34" s="43"/>
      <c r="H34" s="173"/>
    </row>
    <row r="35" spans="2:8" s="17" customFormat="1" x14ac:dyDescent="0.3">
      <c r="B35" s="15"/>
      <c r="C35" s="15"/>
      <c r="D35" s="18"/>
      <c r="E35" s="43"/>
      <c r="F35" s="43"/>
      <c r="H35" s="173"/>
    </row>
    <row r="36" spans="2:8" s="17" customFormat="1" x14ac:dyDescent="0.3">
      <c r="B36" s="15"/>
      <c r="C36" s="15"/>
      <c r="D36" s="18"/>
      <c r="E36" s="43"/>
      <c r="F36" s="43"/>
      <c r="H36" s="173"/>
    </row>
    <row r="37" spans="2:8" s="17" customFormat="1" x14ac:dyDescent="0.3">
      <c r="B37" s="15"/>
      <c r="C37" s="15"/>
      <c r="D37" s="18"/>
      <c r="E37" s="43"/>
      <c r="F37" s="43"/>
      <c r="H37" s="173"/>
    </row>
    <row r="38" spans="2:8" s="17" customFormat="1" x14ac:dyDescent="0.3">
      <c r="B38" s="15"/>
      <c r="C38" s="15"/>
      <c r="D38" s="18"/>
      <c r="E38" s="43"/>
      <c r="F38" s="43"/>
      <c r="H38" s="173"/>
    </row>
    <row r="39" spans="2:8" s="17" customFormat="1" x14ac:dyDescent="0.3">
      <c r="B39" s="15"/>
      <c r="C39" s="15"/>
      <c r="D39" s="18"/>
      <c r="E39" s="43"/>
      <c r="F39" s="43"/>
      <c r="H39" s="173"/>
    </row>
    <row r="40" spans="2:8" s="17" customFormat="1" x14ac:dyDescent="0.3">
      <c r="B40" s="15"/>
      <c r="C40" s="15"/>
      <c r="D40" s="18"/>
      <c r="E40" s="43"/>
      <c r="F40" s="43"/>
      <c r="H40" s="173"/>
    </row>
    <row r="41" spans="2:8" s="17" customFormat="1" x14ac:dyDescent="0.3">
      <c r="B41" s="15"/>
      <c r="C41" s="15"/>
      <c r="D41" s="18"/>
      <c r="E41" s="43"/>
      <c r="F41" s="43"/>
      <c r="H41" s="173"/>
    </row>
    <row r="42" spans="2:8" s="17" customFormat="1" x14ac:dyDescent="0.3">
      <c r="B42" s="15"/>
      <c r="C42" s="15"/>
      <c r="D42" s="18"/>
      <c r="E42" s="43"/>
      <c r="F42" s="43"/>
      <c r="H42" s="173"/>
    </row>
    <row r="43" spans="2:8" s="17" customFormat="1" x14ac:dyDescent="0.3">
      <c r="B43" s="15"/>
      <c r="C43" s="15"/>
      <c r="D43" s="18"/>
      <c r="E43" s="43"/>
      <c r="F43" s="43"/>
      <c r="H43" s="173"/>
    </row>
    <row r="44" spans="2:8" s="17" customFormat="1" x14ac:dyDescent="0.3">
      <c r="B44" s="15"/>
      <c r="C44" s="15"/>
      <c r="D44" s="18"/>
      <c r="E44" s="43"/>
      <c r="F44" s="43"/>
      <c r="H44" s="173"/>
    </row>
    <row r="45" spans="2:8" s="17" customFormat="1" x14ac:dyDescent="0.3">
      <c r="B45" s="15"/>
      <c r="C45" s="15"/>
      <c r="D45" s="18"/>
      <c r="E45" s="43"/>
      <c r="F45" s="43"/>
      <c r="H45" s="173"/>
    </row>
    <row r="46" spans="2:8" s="17" customFormat="1" x14ac:dyDescent="0.3">
      <c r="B46" s="15"/>
      <c r="C46" s="15"/>
      <c r="D46" s="18"/>
      <c r="E46" s="43"/>
      <c r="F46" s="43"/>
      <c r="H46" s="173"/>
    </row>
    <row r="47" spans="2:8" s="17" customFormat="1" x14ac:dyDescent="0.3">
      <c r="B47" s="15"/>
      <c r="C47" s="15"/>
      <c r="D47" s="18"/>
      <c r="E47" s="43"/>
      <c r="F47" s="43"/>
      <c r="H47" s="173"/>
    </row>
    <row r="48" spans="2:8" s="17" customFormat="1" x14ac:dyDescent="0.3">
      <c r="B48" s="15"/>
      <c r="C48" s="15"/>
      <c r="D48" s="18"/>
      <c r="E48" s="43"/>
      <c r="F48" s="43"/>
      <c r="H48" s="173"/>
    </row>
    <row r="49" spans="2:8" s="17" customFormat="1" x14ac:dyDescent="0.3">
      <c r="B49" s="15"/>
      <c r="C49" s="15"/>
      <c r="D49" s="18"/>
      <c r="E49" s="43"/>
      <c r="F49" s="43"/>
      <c r="H49" s="173"/>
    </row>
    <row r="50" spans="2:8" s="17" customFormat="1" x14ac:dyDescent="0.3">
      <c r="B50" s="15"/>
      <c r="C50" s="15"/>
      <c r="D50" s="18"/>
      <c r="E50" s="43"/>
      <c r="F50" s="43"/>
      <c r="H50" s="173"/>
    </row>
    <row r="51" spans="2:8" s="17" customFormat="1" x14ac:dyDescent="0.3">
      <c r="B51" s="15"/>
      <c r="C51" s="15"/>
      <c r="D51" s="18"/>
      <c r="E51" s="43"/>
      <c r="F51" s="43"/>
      <c r="H51" s="173"/>
    </row>
    <row r="52" spans="2:8" s="17" customFormat="1" x14ac:dyDescent="0.3">
      <c r="B52" s="15"/>
      <c r="C52" s="15"/>
      <c r="D52" s="18"/>
      <c r="E52" s="43"/>
      <c r="F52" s="43"/>
      <c r="H52" s="173"/>
    </row>
    <row r="53" spans="2:8" s="17" customFormat="1" x14ac:dyDescent="0.3">
      <c r="B53" s="15"/>
      <c r="C53" s="15"/>
      <c r="D53" s="18"/>
      <c r="E53" s="43"/>
      <c r="F53" s="43"/>
      <c r="H53" s="173"/>
    </row>
    <row r="54" spans="2:8" s="17" customFormat="1" x14ac:dyDescent="0.3">
      <c r="B54" s="15"/>
      <c r="C54" s="15"/>
      <c r="D54" s="18"/>
      <c r="E54" s="43"/>
      <c r="F54" s="43"/>
      <c r="H54" s="173"/>
    </row>
    <row r="55" spans="2:8" s="17" customFormat="1" x14ac:dyDescent="0.3">
      <c r="B55" s="15"/>
      <c r="C55" s="15"/>
      <c r="D55" s="18"/>
      <c r="E55" s="43"/>
      <c r="F55" s="43"/>
      <c r="H55" s="173"/>
    </row>
    <row r="56" spans="2:8" s="17" customFormat="1" x14ac:dyDescent="0.3">
      <c r="B56" s="15"/>
      <c r="C56" s="15"/>
      <c r="D56" s="18"/>
      <c r="E56" s="43"/>
      <c r="F56" s="43"/>
      <c r="H56" s="173"/>
    </row>
    <row r="57" spans="2:8" s="17" customFormat="1" x14ac:dyDescent="0.3">
      <c r="B57" s="15"/>
      <c r="C57" s="15"/>
      <c r="D57" s="18"/>
      <c r="E57" s="43"/>
      <c r="F57" s="43"/>
      <c r="H57" s="173"/>
    </row>
    <row r="58" spans="2:8" s="17" customFormat="1" x14ac:dyDescent="0.3">
      <c r="B58" s="15"/>
      <c r="C58" s="15"/>
      <c r="D58" s="18"/>
      <c r="E58" s="43"/>
      <c r="F58" s="43"/>
      <c r="H58" s="173"/>
    </row>
    <row r="59" spans="2:8" s="17" customFormat="1" x14ac:dyDescent="0.3">
      <c r="B59" s="15"/>
      <c r="C59" s="15"/>
      <c r="D59" s="18"/>
      <c r="E59" s="43"/>
      <c r="F59" s="43"/>
      <c r="H59" s="173"/>
    </row>
    <row r="60" spans="2:8" s="17" customFormat="1" x14ac:dyDescent="0.3">
      <c r="B60" s="15"/>
      <c r="C60" s="15"/>
      <c r="D60" s="18"/>
      <c r="E60" s="43"/>
      <c r="F60" s="43"/>
      <c r="H60" s="173"/>
    </row>
    <row r="61" spans="2:8" s="17" customFormat="1" x14ac:dyDescent="0.3">
      <c r="B61" s="15"/>
      <c r="C61" s="15"/>
      <c r="D61" s="18"/>
      <c r="E61" s="43"/>
      <c r="F61" s="43"/>
      <c r="H61" s="173"/>
    </row>
    <row r="62" spans="2:8" s="17" customFormat="1" x14ac:dyDescent="0.3">
      <c r="B62" s="15"/>
      <c r="C62" s="15"/>
      <c r="D62" s="18"/>
      <c r="E62" s="43"/>
      <c r="F62" s="43"/>
      <c r="H62" s="173"/>
    </row>
    <row r="63" spans="2:8" s="17" customFormat="1" x14ac:dyDescent="0.3">
      <c r="B63" s="15"/>
      <c r="C63" s="15"/>
      <c r="D63" s="18"/>
      <c r="E63" s="43"/>
      <c r="F63" s="43"/>
      <c r="H63" s="173"/>
    </row>
    <row r="64" spans="2:8" s="17" customFormat="1" x14ac:dyDescent="0.3">
      <c r="B64" s="15"/>
      <c r="C64" s="15"/>
      <c r="D64" s="18"/>
      <c r="E64" s="43"/>
      <c r="F64" s="43"/>
      <c r="H64" s="173"/>
    </row>
    <row r="65" spans="2:8" s="17" customFormat="1" x14ac:dyDescent="0.3">
      <c r="B65" s="15"/>
      <c r="C65" s="15"/>
      <c r="D65" s="18"/>
      <c r="E65" s="43"/>
      <c r="F65" s="43"/>
      <c r="H65" s="173"/>
    </row>
    <row r="66" spans="2:8" s="17" customFormat="1" x14ac:dyDescent="0.3">
      <c r="B66" s="15"/>
      <c r="C66" s="15"/>
      <c r="D66" s="18"/>
      <c r="E66" s="43"/>
      <c r="F66" s="43"/>
      <c r="H66" s="173"/>
    </row>
    <row r="67" spans="2:8" s="17" customFormat="1" x14ac:dyDescent="0.3">
      <c r="B67" s="15"/>
      <c r="C67" s="15"/>
      <c r="D67" s="18"/>
      <c r="E67" s="43"/>
      <c r="F67" s="43"/>
      <c r="H67" s="173"/>
    </row>
    <row r="68" spans="2:8" s="17" customFormat="1" x14ac:dyDescent="0.3">
      <c r="B68" s="15"/>
      <c r="C68" s="15"/>
      <c r="D68" s="18"/>
      <c r="E68" s="43"/>
      <c r="F68" s="43"/>
      <c r="H68" s="173"/>
    </row>
    <row r="69" spans="2:8" s="17" customFormat="1" x14ac:dyDescent="0.3">
      <c r="B69" s="15"/>
      <c r="C69" s="15"/>
      <c r="D69" s="18"/>
      <c r="E69" s="43"/>
      <c r="F69" s="43"/>
      <c r="H69" s="173"/>
    </row>
    <row r="70" spans="2:8" s="17" customFormat="1" x14ac:dyDescent="0.3">
      <c r="B70" s="15"/>
      <c r="C70" s="15"/>
      <c r="D70" s="18"/>
      <c r="E70" s="43"/>
      <c r="F70" s="43"/>
      <c r="H70" s="173"/>
    </row>
    <row r="71" spans="2:8" s="17" customFormat="1" x14ac:dyDescent="0.3">
      <c r="B71" s="15"/>
      <c r="C71" s="15"/>
      <c r="D71" s="18"/>
      <c r="E71" s="43"/>
      <c r="F71" s="43"/>
      <c r="H71" s="173"/>
    </row>
    <row r="72" spans="2:8" s="17" customFormat="1" x14ac:dyDescent="0.3">
      <c r="B72" s="15"/>
      <c r="C72" s="15"/>
      <c r="D72" s="18"/>
      <c r="E72" s="43"/>
      <c r="F72" s="43"/>
      <c r="H72" s="173"/>
    </row>
    <row r="73" spans="2:8" s="17" customFormat="1" x14ac:dyDescent="0.3">
      <c r="B73" s="15"/>
      <c r="C73" s="15"/>
      <c r="D73" s="18"/>
      <c r="E73" s="43"/>
      <c r="F73" s="43"/>
      <c r="H73" s="173"/>
    </row>
    <row r="74" spans="2:8" s="17" customFormat="1" x14ac:dyDescent="0.3">
      <c r="B74" s="15"/>
      <c r="C74" s="15"/>
      <c r="D74" s="18"/>
      <c r="E74" s="43"/>
      <c r="F74" s="43"/>
      <c r="H74" s="173"/>
    </row>
    <row r="75" spans="2:8" s="17" customFormat="1" x14ac:dyDescent="0.3">
      <c r="B75" s="15"/>
      <c r="C75" s="15"/>
      <c r="D75" s="18"/>
      <c r="E75" s="43"/>
      <c r="F75" s="43"/>
      <c r="H75" s="173"/>
    </row>
    <row r="76" spans="2:8" s="17" customFormat="1" x14ac:dyDescent="0.3">
      <c r="B76" s="15"/>
      <c r="C76" s="15"/>
      <c r="D76" s="18"/>
      <c r="E76" s="43"/>
      <c r="F76" s="43"/>
      <c r="H76" s="173"/>
    </row>
    <row r="77" spans="2:8" s="17" customFormat="1" x14ac:dyDescent="0.3">
      <c r="B77" s="15"/>
      <c r="C77" s="15"/>
      <c r="D77" s="18"/>
      <c r="E77" s="43"/>
      <c r="F77" s="43"/>
      <c r="H77" s="173"/>
    </row>
    <row r="78" spans="2:8" s="17" customFormat="1" x14ac:dyDescent="0.3">
      <c r="B78" s="15"/>
      <c r="C78" s="15"/>
      <c r="D78" s="18"/>
      <c r="E78" s="43"/>
      <c r="F78" s="43"/>
      <c r="H78" s="173"/>
    </row>
    <row r="79" spans="2:8" s="17" customFormat="1" x14ac:dyDescent="0.3">
      <c r="B79" s="15"/>
      <c r="C79" s="15"/>
      <c r="D79" s="18"/>
      <c r="E79" s="43"/>
      <c r="F79" s="43"/>
      <c r="H79" s="173"/>
    </row>
    <row r="80" spans="2:8" s="17" customFormat="1" x14ac:dyDescent="0.3">
      <c r="B80" s="15"/>
      <c r="C80" s="15"/>
      <c r="D80" s="18"/>
      <c r="E80" s="43"/>
      <c r="F80" s="43"/>
      <c r="H80" s="173"/>
    </row>
    <row r="81" spans="2:8" s="17" customFormat="1" x14ac:dyDescent="0.3">
      <c r="B81" s="15"/>
      <c r="C81" s="15"/>
      <c r="D81" s="18"/>
      <c r="E81" s="43"/>
      <c r="F81" s="43"/>
      <c r="H81" s="173"/>
    </row>
    <row r="82" spans="2:8" s="17" customFormat="1" x14ac:dyDescent="0.3">
      <c r="B82" s="15"/>
      <c r="C82" s="15"/>
      <c r="D82" s="18"/>
      <c r="E82" s="43"/>
      <c r="F82" s="43"/>
      <c r="H82" s="173"/>
    </row>
    <row r="83" spans="2:8" s="17" customFormat="1" x14ac:dyDescent="0.3">
      <c r="B83" s="15"/>
      <c r="C83" s="15"/>
      <c r="D83" s="18"/>
      <c r="E83" s="43"/>
      <c r="F83" s="43"/>
      <c r="H83" s="173"/>
    </row>
    <row r="84" spans="2:8" s="17" customFormat="1" x14ac:dyDescent="0.3">
      <c r="B84" s="15"/>
      <c r="C84" s="15"/>
      <c r="D84" s="18"/>
      <c r="E84" s="43"/>
      <c r="F84" s="43"/>
      <c r="H84" s="173"/>
    </row>
    <row r="85" spans="2:8" s="17" customFormat="1" x14ac:dyDescent="0.3">
      <c r="B85" s="15"/>
      <c r="C85" s="15"/>
      <c r="D85" s="18"/>
      <c r="E85" s="43"/>
      <c r="F85" s="43"/>
      <c r="H85" s="173"/>
    </row>
    <row r="86" spans="2:8" s="17" customFormat="1" x14ac:dyDescent="0.3">
      <c r="B86" s="15"/>
      <c r="C86" s="15"/>
      <c r="D86" s="18"/>
      <c r="E86" s="43"/>
      <c r="F86" s="43"/>
      <c r="H86" s="173"/>
    </row>
    <row r="87" spans="2:8" s="17" customFormat="1" x14ac:dyDescent="0.3">
      <c r="B87" s="15"/>
      <c r="C87" s="15"/>
      <c r="D87" s="18"/>
      <c r="E87" s="43"/>
      <c r="F87" s="43"/>
      <c r="H87" s="173"/>
    </row>
    <row r="88" spans="2:8" s="17" customFormat="1" x14ac:dyDescent="0.3">
      <c r="B88" s="15"/>
      <c r="C88" s="15"/>
      <c r="D88" s="18"/>
      <c r="E88" s="43"/>
      <c r="F88" s="43"/>
      <c r="H88" s="173"/>
    </row>
    <row r="89" spans="2:8" s="17" customFormat="1" x14ac:dyDescent="0.3">
      <c r="B89" s="15"/>
      <c r="C89" s="15"/>
      <c r="D89" s="18"/>
      <c r="E89" s="43"/>
      <c r="F89" s="43"/>
      <c r="H89" s="173"/>
    </row>
    <row r="90" spans="2:8" s="17" customFormat="1" x14ac:dyDescent="0.3">
      <c r="B90" s="15"/>
      <c r="C90" s="15"/>
      <c r="D90" s="18"/>
      <c r="E90" s="43"/>
      <c r="F90" s="43"/>
      <c r="H90" s="173"/>
    </row>
    <row r="91" spans="2:8" s="17" customFormat="1" x14ac:dyDescent="0.3">
      <c r="B91" s="15"/>
      <c r="C91" s="15"/>
      <c r="D91" s="18"/>
      <c r="E91" s="43"/>
      <c r="F91" s="43"/>
      <c r="H91" s="173"/>
    </row>
    <row r="92" spans="2:8" s="17" customFormat="1" x14ac:dyDescent="0.3">
      <c r="B92" s="15"/>
      <c r="C92" s="15"/>
      <c r="D92" s="18"/>
      <c r="E92" s="43"/>
      <c r="F92" s="43"/>
      <c r="H92" s="173"/>
    </row>
    <row r="93" spans="2:8" s="17" customFormat="1" x14ac:dyDescent="0.3">
      <c r="B93" s="15"/>
      <c r="C93" s="15"/>
      <c r="D93" s="18"/>
      <c r="E93" s="43"/>
      <c r="F93" s="43"/>
      <c r="H93" s="173"/>
    </row>
    <row r="94" spans="2:8" s="17" customFormat="1" x14ac:dyDescent="0.3">
      <c r="B94" s="15"/>
      <c r="C94" s="15"/>
      <c r="D94" s="18"/>
      <c r="E94" s="43"/>
      <c r="F94" s="43"/>
      <c r="H94" s="173"/>
    </row>
    <row r="95" spans="2:8" s="17" customFormat="1" x14ac:dyDescent="0.3">
      <c r="B95" s="15"/>
      <c r="C95" s="15"/>
      <c r="D95" s="18"/>
      <c r="E95" s="43"/>
      <c r="F95" s="43"/>
      <c r="H95" s="173"/>
    </row>
    <row r="96" spans="2:8" s="17" customFormat="1" x14ac:dyDescent="0.3">
      <c r="B96" s="15"/>
      <c r="C96" s="15"/>
      <c r="D96" s="18"/>
      <c r="E96" s="43"/>
      <c r="F96" s="43"/>
      <c r="H96" s="173"/>
    </row>
    <row r="97" spans="2:8" s="17" customFormat="1" x14ac:dyDescent="0.3">
      <c r="B97" s="15"/>
      <c r="C97" s="15"/>
      <c r="D97" s="18"/>
      <c r="E97" s="43"/>
      <c r="F97" s="43"/>
      <c r="H97" s="173"/>
    </row>
    <row r="98" spans="2:8" s="17" customFormat="1" x14ac:dyDescent="0.3">
      <c r="B98" s="15"/>
      <c r="C98" s="15"/>
      <c r="D98" s="18"/>
      <c r="E98" s="43"/>
      <c r="F98" s="43"/>
      <c r="H98" s="173"/>
    </row>
    <row r="99" spans="2:8" s="17" customFormat="1" x14ac:dyDescent="0.3">
      <c r="B99" s="15"/>
      <c r="C99" s="15"/>
      <c r="D99" s="18"/>
      <c r="E99" s="43"/>
      <c r="F99" s="43"/>
      <c r="H99" s="173"/>
    </row>
    <row r="100" spans="2:8" s="17" customFormat="1" x14ac:dyDescent="0.3">
      <c r="B100" s="15"/>
      <c r="C100" s="15"/>
      <c r="D100" s="18"/>
      <c r="E100" s="43"/>
      <c r="F100" s="43"/>
      <c r="H100" s="173"/>
    </row>
    <row r="101" spans="2:8" s="17" customFormat="1" x14ac:dyDescent="0.3">
      <c r="B101" s="15"/>
      <c r="C101" s="15"/>
      <c r="D101" s="18"/>
      <c r="E101" s="43"/>
      <c r="F101" s="43"/>
      <c r="H101" s="173"/>
    </row>
    <row r="102" spans="2:8" s="17" customFormat="1" x14ac:dyDescent="0.3">
      <c r="B102" s="15"/>
      <c r="C102" s="15"/>
      <c r="D102" s="18"/>
      <c r="E102" s="43"/>
      <c r="F102" s="43"/>
      <c r="H102" s="173"/>
    </row>
    <row r="103" spans="2:8" s="17" customFormat="1" x14ac:dyDescent="0.3">
      <c r="B103" s="15"/>
      <c r="C103" s="15"/>
      <c r="D103" s="18"/>
      <c r="E103" s="43"/>
      <c r="F103" s="43"/>
      <c r="H103" s="173"/>
    </row>
    <row r="104" spans="2:8" s="17" customFormat="1" x14ac:dyDescent="0.3">
      <c r="B104" s="15"/>
      <c r="C104" s="15"/>
      <c r="D104" s="18"/>
      <c r="E104" s="43"/>
      <c r="F104" s="43"/>
      <c r="H104" s="173"/>
    </row>
    <row r="105" spans="2:8" s="17" customFormat="1" x14ac:dyDescent="0.3">
      <c r="B105" s="15"/>
      <c r="C105" s="15"/>
      <c r="D105" s="18"/>
      <c r="E105" s="43"/>
      <c r="F105" s="43"/>
      <c r="H105" s="173"/>
    </row>
    <row r="106" spans="2:8" s="17" customFormat="1" x14ac:dyDescent="0.3">
      <c r="B106" s="15"/>
      <c r="C106" s="15"/>
      <c r="D106" s="18"/>
      <c r="E106" s="43"/>
      <c r="F106" s="43"/>
      <c r="H106" s="173"/>
    </row>
    <row r="107" spans="2:8" s="17" customFormat="1" x14ac:dyDescent="0.3">
      <c r="B107" s="15"/>
      <c r="C107" s="15"/>
      <c r="D107" s="18"/>
      <c r="E107" s="43"/>
      <c r="F107" s="43"/>
      <c r="H107" s="173"/>
    </row>
    <row r="108" spans="2:8" s="17" customFormat="1" x14ac:dyDescent="0.3">
      <c r="B108" s="15"/>
      <c r="C108" s="15"/>
      <c r="D108" s="18"/>
      <c r="E108" s="43"/>
      <c r="F108" s="43"/>
      <c r="H108" s="173"/>
    </row>
    <row r="109" spans="2:8" s="17" customFormat="1" x14ac:dyDescent="0.3">
      <c r="B109" s="15"/>
      <c r="C109" s="15"/>
      <c r="D109" s="18"/>
      <c r="E109" s="43"/>
      <c r="F109" s="43"/>
      <c r="H109" s="173"/>
    </row>
    <row r="110" spans="2:8" s="17" customFormat="1" x14ac:dyDescent="0.3">
      <c r="B110" s="15"/>
      <c r="C110" s="15"/>
      <c r="D110" s="18"/>
      <c r="E110" s="43"/>
      <c r="F110" s="43"/>
      <c r="H110" s="173"/>
    </row>
    <row r="111" spans="2:8" s="17" customFormat="1" x14ac:dyDescent="0.3">
      <c r="B111" s="15"/>
      <c r="C111" s="15"/>
      <c r="D111" s="18"/>
      <c r="E111" s="43"/>
      <c r="F111" s="43"/>
      <c r="H111" s="173"/>
    </row>
    <row r="112" spans="2:8" s="17" customFormat="1" x14ac:dyDescent="0.3">
      <c r="B112" s="15"/>
      <c r="C112" s="15"/>
      <c r="D112" s="18"/>
      <c r="E112" s="43"/>
      <c r="F112" s="43"/>
      <c r="H112" s="173"/>
    </row>
    <row r="113" spans="2:8" s="17" customFormat="1" x14ac:dyDescent="0.3">
      <c r="B113" s="15"/>
      <c r="C113" s="15"/>
      <c r="D113" s="18"/>
      <c r="E113" s="43"/>
      <c r="F113" s="43"/>
      <c r="H113" s="173"/>
    </row>
    <row r="114" spans="2:8" s="17" customFormat="1" x14ac:dyDescent="0.3">
      <c r="B114" s="15"/>
      <c r="C114" s="15"/>
      <c r="D114" s="18"/>
      <c r="E114" s="43"/>
      <c r="F114" s="43"/>
      <c r="H114" s="173"/>
    </row>
    <row r="115" spans="2:8" s="17" customFormat="1" x14ac:dyDescent="0.3">
      <c r="B115" s="15"/>
      <c r="C115" s="15"/>
      <c r="D115" s="18"/>
      <c r="E115" s="43"/>
      <c r="F115" s="43"/>
      <c r="H115" s="173"/>
    </row>
    <row r="116" spans="2:8" s="17" customFormat="1" x14ac:dyDescent="0.3">
      <c r="B116" s="15"/>
      <c r="C116" s="15"/>
      <c r="D116" s="18"/>
      <c r="E116" s="43"/>
      <c r="F116" s="43"/>
      <c r="H116" s="173"/>
    </row>
    <row r="117" spans="2:8" s="17" customFormat="1" x14ac:dyDescent="0.3">
      <c r="B117" s="15"/>
      <c r="C117" s="15"/>
      <c r="D117" s="18"/>
      <c r="E117" s="43"/>
      <c r="F117" s="43"/>
      <c r="H117" s="173"/>
    </row>
    <row r="118" spans="2:8" s="17" customFormat="1" x14ac:dyDescent="0.3">
      <c r="B118" s="15"/>
      <c r="C118" s="15"/>
      <c r="D118" s="18"/>
      <c r="E118" s="43"/>
      <c r="F118" s="43"/>
      <c r="H118" s="173"/>
    </row>
    <row r="119" spans="2:8" s="17" customFormat="1" x14ac:dyDescent="0.3">
      <c r="B119" s="15"/>
      <c r="C119" s="15"/>
      <c r="D119" s="18"/>
      <c r="E119" s="43"/>
      <c r="F119" s="43"/>
      <c r="H119" s="173"/>
    </row>
    <row r="120" spans="2:8" s="17" customFormat="1" x14ac:dyDescent="0.3">
      <c r="B120" s="15"/>
      <c r="C120" s="15"/>
      <c r="D120" s="18"/>
      <c r="E120" s="43"/>
      <c r="F120" s="43"/>
      <c r="H120" s="173"/>
    </row>
    <row r="121" spans="2:8" s="17" customFormat="1" x14ac:dyDescent="0.3">
      <c r="B121" s="15"/>
      <c r="C121" s="15"/>
      <c r="D121" s="18"/>
      <c r="E121" s="43"/>
      <c r="F121" s="43"/>
      <c r="H121" s="173"/>
    </row>
    <row r="122" spans="2:8" s="17" customFormat="1" x14ac:dyDescent="0.3">
      <c r="B122" s="15"/>
      <c r="C122" s="15"/>
      <c r="D122" s="18"/>
      <c r="E122" s="43"/>
      <c r="F122" s="43"/>
      <c r="H122" s="173"/>
    </row>
    <row r="123" spans="2:8" s="17" customFormat="1" x14ac:dyDescent="0.3">
      <c r="B123" s="15"/>
      <c r="C123" s="15"/>
      <c r="D123" s="18"/>
      <c r="E123" s="43"/>
      <c r="F123" s="43"/>
      <c r="H123" s="173"/>
    </row>
    <row r="124" spans="2:8" s="17" customFormat="1" x14ac:dyDescent="0.3">
      <c r="B124" s="15"/>
      <c r="C124" s="15"/>
      <c r="D124" s="18"/>
      <c r="E124" s="43"/>
      <c r="F124" s="43"/>
      <c r="H124" s="173"/>
    </row>
    <row r="125" spans="2:8" s="17" customFormat="1" x14ac:dyDescent="0.3">
      <c r="B125" s="15"/>
      <c r="C125" s="15"/>
      <c r="D125" s="18"/>
      <c r="E125" s="43"/>
      <c r="F125" s="43"/>
      <c r="H125" s="173"/>
    </row>
    <row r="126" spans="2:8" s="17" customFormat="1" x14ac:dyDescent="0.3">
      <c r="B126" s="15"/>
      <c r="C126" s="15"/>
      <c r="D126" s="18"/>
      <c r="E126" s="43"/>
      <c r="F126" s="43"/>
      <c r="H126" s="173"/>
    </row>
    <row r="127" spans="2:8" s="17" customFormat="1" x14ac:dyDescent="0.3">
      <c r="B127" s="15"/>
      <c r="C127" s="15"/>
      <c r="D127" s="18"/>
      <c r="E127" s="43"/>
      <c r="F127" s="43"/>
      <c r="H127" s="173"/>
    </row>
    <row r="128" spans="2:8" s="17" customFormat="1" x14ac:dyDescent="0.3">
      <c r="B128" s="15"/>
      <c r="C128" s="15"/>
      <c r="D128" s="18"/>
      <c r="E128" s="43"/>
      <c r="F128" s="43"/>
      <c r="H128" s="173"/>
    </row>
    <row r="129" spans="2:8" s="17" customFormat="1" x14ac:dyDescent="0.3">
      <c r="B129" s="15"/>
      <c r="C129" s="15"/>
      <c r="D129" s="18"/>
      <c r="E129" s="43"/>
      <c r="F129" s="43"/>
      <c r="H129" s="173"/>
    </row>
    <row r="130" spans="2:8" s="17" customFormat="1" x14ac:dyDescent="0.3">
      <c r="B130" s="15"/>
      <c r="C130" s="15"/>
      <c r="D130" s="18"/>
      <c r="E130" s="43"/>
      <c r="F130" s="43"/>
      <c r="H130" s="173"/>
    </row>
    <row r="131" spans="2:8" s="17" customFormat="1" x14ac:dyDescent="0.3">
      <c r="B131" s="15"/>
      <c r="C131" s="15"/>
      <c r="D131" s="18"/>
      <c r="E131" s="43"/>
      <c r="F131" s="43"/>
      <c r="H131" s="173"/>
    </row>
    <row r="132" spans="2:8" s="17" customFormat="1" x14ac:dyDescent="0.3">
      <c r="B132" s="15"/>
      <c r="C132" s="15"/>
      <c r="D132" s="18"/>
      <c r="E132" s="43"/>
      <c r="F132" s="43"/>
      <c r="H132" s="173"/>
    </row>
    <row r="133" spans="2:8" s="17" customFormat="1" x14ac:dyDescent="0.3">
      <c r="B133" s="15"/>
      <c r="C133" s="15"/>
      <c r="D133" s="18"/>
      <c r="E133" s="43"/>
      <c r="F133" s="43"/>
      <c r="H133" s="173"/>
    </row>
    <row r="134" spans="2:8" s="17" customFormat="1" x14ac:dyDescent="0.3">
      <c r="B134" s="15"/>
      <c r="C134" s="15"/>
      <c r="D134" s="18"/>
      <c r="E134" s="43"/>
      <c r="F134" s="43"/>
      <c r="H134" s="173"/>
    </row>
    <row r="135" spans="2:8" s="17" customFormat="1" x14ac:dyDescent="0.3">
      <c r="B135" s="15"/>
      <c r="C135" s="15"/>
      <c r="D135" s="18"/>
      <c r="E135" s="43"/>
      <c r="F135" s="43"/>
      <c r="H135" s="173"/>
    </row>
    <row r="136" spans="2:8" s="17" customFormat="1" x14ac:dyDescent="0.3">
      <c r="B136" s="15"/>
      <c r="C136" s="15"/>
      <c r="D136" s="18"/>
      <c r="E136" s="43"/>
      <c r="F136" s="43"/>
      <c r="H136" s="173"/>
    </row>
    <row r="137" spans="2:8" s="17" customFormat="1" x14ac:dyDescent="0.3">
      <c r="B137" s="15"/>
      <c r="C137" s="15"/>
      <c r="D137" s="18"/>
      <c r="E137" s="43"/>
      <c r="F137" s="43"/>
      <c r="H137" s="173"/>
    </row>
    <row r="138" spans="2:8" s="17" customFormat="1" x14ac:dyDescent="0.3">
      <c r="B138" s="15"/>
      <c r="C138" s="15"/>
      <c r="D138" s="18"/>
      <c r="E138" s="43"/>
      <c r="F138" s="43"/>
      <c r="H138" s="173"/>
    </row>
    <row r="139" spans="2:8" s="17" customFormat="1" x14ac:dyDescent="0.3">
      <c r="B139" s="15"/>
      <c r="C139" s="15"/>
      <c r="D139" s="18"/>
      <c r="E139" s="43"/>
      <c r="F139" s="43"/>
      <c r="H139" s="173"/>
    </row>
    <row r="140" spans="2:8" s="17" customFormat="1" x14ac:dyDescent="0.3">
      <c r="B140" s="15"/>
      <c r="C140" s="15"/>
      <c r="D140" s="18"/>
      <c r="E140" s="43"/>
      <c r="F140" s="43"/>
      <c r="H140" s="173"/>
    </row>
    <row r="141" spans="2:8" s="17" customFormat="1" x14ac:dyDescent="0.3">
      <c r="B141" s="15"/>
      <c r="C141" s="15"/>
      <c r="D141" s="18"/>
      <c r="E141" s="43"/>
      <c r="F141" s="43"/>
      <c r="H141" s="173"/>
    </row>
    <row r="142" spans="2:8" s="17" customFormat="1" x14ac:dyDescent="0.3">
      <c r="B142" s="15"/>
      <c r="C142" s="15"/>
      <c r="D142" s="18"/>
      <c r="E142" s="43"/>
      <c r="F142" s="43"/>
      <c r="H142" s="173"/>
    </row>
    <row r="143" spans="2:8" s="17" customFormat="1" x14ac:dyDescent="0.3">
      <c r="B143" s="15"/>
      <c r="C143" s="15"/>
      <c r="D143" s="18"/>
      <c r="E143" s="43"/>
      <c r="F143" s="43"/>
      <c r="H143" s="173"/>
    </row>
    <row r="144" spans="2:8" s="17" customFormat="1" x14ac:dyDescent="0.3">
      <c r="B144" s="15"/>
      <c r="C144" s="15"/>
      <c r="D144" s="18"/>
      <c r="E144" s="43"/>
      <c r="F144" s="43"/>
      <c r="H144" s="173"/>
    </row>
    <row r="145" spans="2:8" s="17" customFormat="1" x14ac:dyDescent="0.3">
      <c r="B145" s="15"/>
      <c r="C145" s="15"/>
      <c r="D145" s="18"/>
      <c r="E145" s="43"/>
      <c r="F145" s="43"/>
      <c r="H145" s="173"/>
    </row>
    <row r="146" spans="2:8" s="17" customFormat="1" x14ac:dyDescent="0.3">
      <c r="B146" s="15"/>
      <c r="C146" s="15"/>
      <c r="D146" s="18"/>
      <c r="E146" s="43"/>
      <c r="F146" s="43"/>
      <c r="H146" s="173"/>
    </row>
    <row r="147" spans="2:8" s="17" customFormat="1" x14ac:dyDescent="0.3">
      <c r="B147" s="15"/>
      <c r="C147" s="15"/>
      <c r="D147" s="18"/>
      <c r="E147" s="43"/>
      <c r="F147" s="43"/>
      <c r="H147" s="173"/>
    </row>
    <row r="148" spans="2:8" s="17" customFormat="1" x14ac:dyDescent="0.3">
      <c r="B148" s="15"/>
      <c r="C148" s="15"/>
      <c r="D148" s="18"/>
      <c r="E148" s="43"/>
      <c r="F148" s="43"/>
      <c r="H148" s="173"/>
    </row>
    <row r="149" spans="2:8" s="17" customFormat="1" x14ac:dyDescent="0.3">
      <c r="B149" s="15"/>
      <c r="C149" s="15"/>
      <c r="D149" s="18"/>
      <c r="E149" s="43"/>
      <c r="F149" s="43"/>
      <c r="H149" s="173"/>
    </row>
    <row r="150" spans="2:8" s="17" customFormat="1" x14ac:dyDescent="0.3">
      <c r="B150" s="15"/>
      <c r="C150" s="15"/>
      <c r="D150" s="18"/>
      <c r="E150" s="43"/>
      <c r="F150" s="43"/>
      <c r="H150" s="173"/>
    </row>
    <row r="151" spans="2:8" s="17" customFormat="1" x14ac:dyDescent="0.3">
      <c r="B151" s="15"/>
      <c r="C151" s="15"/>
      <c r="D151" s="18"/>
      <c r="E151" s="43"/>
      <c r="F151" s="43"/>
      <c r="H151" s="173"/>
    </row>
    <row r="152" spans="2:8" s="17" customFormat="1" x14ac:dyDescent="0.3">
      <c r="B152" s="15"/>
      <c r="C152" s="15"/>
      <c r="D152" s="18"/>
      <c r="E152" s="43"/>
      <c r="F152" s="43"/>
      <c r="H152" s="173"/>
    </row>
    <row r="153" spans="2:8" s="17" customFormat="1" x14ac:dyDescent="0.3">
      <c r="B153" s="15"/>
      <c r="C153" s="15"/>
      <c r="D153" s="18"/>
      <c r="E153" s="43"/>
      <c r="F153" s="43"/>
      <c r="H153" s="173"/>
    </row>
    <row r="154" spans="2:8" s="17" customFormat="1" x14ac:dyDescent="0.3">
      <c r="B154" s="15"/>
      <c r="C154" s="15"/>
      <c r="D154" s="18"/>
      <c r="E154" s="43"/>
      <c r="F154" s="43"/>
      <c r="H154" s="173"/>
    </row>
    <row r="155" spans="2:8" s="17" customFormat="1" x14ac:dyDescent="0.3">
      <c r="B155" s="15"/>
      <c r="C155" s="15"/>
      <c r="D155" s="18"/>
      <c r="E155" s="43"/>
      <c r="F155" s="43"/>
      <c r="H155" s="173"/>
    </row>
    <row r="156" spans="2:8" s="17" customFormat="1" x14ac:dyDescent="0.3">
      <c r="B156" s="15"/>
      <c r="C156" s="15"/>
      <c r="D156" s="18"/>
      <c r="E156" s="43"/>
      <c r="F156" s="43"/>
      <c r="H156" s="173"/>
    </row>
    <row r="157" spans="2:8" s="17" customFormat="1" x14ac:dyDescent="0.3">
      <c r="B157" s="15"/>
      <c r="C157" s="15"/>
      <c r="D157" s="18"/>
      <c r="E157" s="43"/>
      <c r="F157" s="43"/>
      <c r="H157" s="173"/>
    </row>
    <row r="158" spans="2:8" s="17" customFormat="1" x14ac:dyDescent="0.3">
      <c r="B158" s="15"/>
      <c r="C158" s="15"/>
      <c r="D158" s="18"/>
      <c r="E158" s="43"/>
      <c r="F158" s="43"/>
      <c r="H158" s="173"/>
    </row>
    <row r="159" spans="2:8" s="17" customFormat="1" x14ac:dyDescent="0.3">
      <c r="B159" s="15"/>
      <c r="C159" s="15"/>
      <c r="D159" s="18"/>
      <c r="E159" s="43"/>
      <c r="F159" s="43"/>
      <c r="H159" s="173"/>
    </row>
    <row r="160" spans="2:8" s="17" customFormat="1" x14ac:dyDescent="0.3">
      <c r="B160" s="15"/>
      <c r="C160" s="15"/>
      <c r="D160" s="18"/>
      <c r="E160" s="43"/>
      <c r="F160" s="43"/>
      <c r="H160" s="173"/>
    </row>
    <row r="161" spans="2:8" s="17" customFormat="1" x14ac:dyDescent="0.3">
      <c r="B161" s="15"/>
      <c r="C161" s="15"/>
      <c r="D161" s="18"/>
      <c r="E161" s="43"/>
      <c r="F161" s="43"/>
      <c r="H161" s="173"/>
    </row>
    <row r="162" spans="2:8" s="17" customFormat="1" x14ac:dyDescent="0.3">
      <c r="B162" s="15"/>
      <c r="C162" s="15"/>
      <c r="D162" s="18"/>
      <c r="E162" s="43"/>
      <c r="F162" s="43"/>
      <c r="H162" s="173"/>
    </row>
    <row r="163" spans="2:8" s="17" customFormat="1" x14ac:dyDescent="0.3">
      <c r="B163" s="15"/>
      <c r="C163" s="15"/>
      <c r="D163" s="18"/>
      <c r="E163" s="43"/>
      <c r="F163" s="43"/>
      <c r="H163" s="173"/>
    </row>
    <row r="164" spans="2:8" s="17" customFormat="1" x14ac:dyDescent="0.3">
      <c r="B164" s="15"/>
      <c r="C164" s="15"/>
      <c r="D164" s="18"/>
      <c r="E164" s="43"/>
      <c r="F164" s="43"/>
      <c r="H164" s="173"/>
    </row>
    <row r="165" spans="2:8" s="17" customFormat="1" x14ac:dyDescent="0.3">
      <c r="B165" s="15"/>
      <c r="C165" s="15"/>
      <c r="D165" s="18"/>
      <c r="E165" s="43"/>
      <c r="F165" s="43"/>
      <c r="H165" s="173"/>
    </row>
    <row r="166" spans="2:8" s="17" customFormat="1" x14ac:dyDescent="0.3">
      <c r="B166" s="15"/>
      <c r="C166" s="15"/>
      <c r="D166" s="18"/>
      <c r="E166" s="43"/>
      <c r="F166" s="43"/>
      <c r="H166" s="173"/>
    </row>
    <row r="167" spans="2:8" s="17" customFormat="1" x14ac:dyDescent="0.3">
      <c r="B167" s="15"/>
      <c r="C167" s="15"/>
      <c r="D167" s="18"/>
      <c r="E167" s="43"/>
      <c r="F167" s="43"/>
      <c r="H167" s="173"/>
    </row>
    <row r="168" spans="2:8" s="17" customFormat="1" x14ac:dyDescent="0.3">
      <c r="B168" s="15"/>
      <c r="C168" s="15"/>
      <c r="D168" s="18"/>
      <c r="E168" s="43"/>
      <c r="F168" s="43"/>
      <c r="H168" s="173"/>
    </row>
    <row r="169" spans="2:8" s="17" customFormat="1" x14ac:dyDescent="0.3">
      <c r="B169" s="15"/>
      <c r="C169" s="15"/>
      <c r="D169" s="18"/>
      <c r="E169" s="43"/>
      <c r="F169" s="43"/>
      <c r="H169" s="173"/>
    </row>
    <row r="170" spans="2:8" s="17" customFormat="1" x14ac:dyDescent="0.3">
      <c r="B170" s="15"/>
      <c r="C170" s="15"/>
      <c r="D170" s="18"/>
      <c r="E170" s="43"/>
      <c r="F170" s="43"/>
      <c r="H170" s="173"/>
    </row>
    <row r="171" spans="2:8" s="17" customFormat="1" x14ac:dyDescent="0.3">
      <c r="B171" s="15"/>
      <c r="C171" s="15"/>
      <c r="D171" s="18"/>
      <c r="E171" s="43"/>
      <c r="F171" s="43"/>
      <c r="H171" s="173"/>
    </row>
    <row r="172" spans="2:8" s="17" customFormat="1" x14ac:dyDescent="0.3">
      <c r="B172" s="15"/>
      <c r="C172" s="15"/>
      <c r="D172" s="18"/>
      <c r="E172" s="43"/>
      <c r="F172" s="43"/>
      <c r="H172" s="173"/>
    </row>
    <row r="173" spans="2:8" s="17" customFormat="1" x14ac:dyDescent="0.3">
      <c r="B173" s="15"/>
      <c r="C173" s="15"/>
      <c r="D173" s="18"/>
      <c r="E173" s="43"/>
      <c r="F173" s="43"/>
      <c r="H173" s="173"/>
    </row>
    <row r="174" spans="2:8" s="17" customFormat="1" x14ac:dyDescent="0.3">
      <c r="B174" s="15"/>
      <c r="C174" s="15"/>
      <c r="D174" s="18"/>
      <c r="E174" s="43"/>
      <c r="F174" s="43"/>
      <c r="H174" s="173"/>
    </row>
    <row r="175" spans="2:8" s="17" customFormat="1" x14ac:dyDescent="0.3">
      <c r="B175" s="15"/>
      <c r="C175" s="15"/>
      <c r="D175" s="18"/>
      <c r="E175" s="43"/>
      <c r="F175" s="43"/>
      <c r="H175" s="173"/>
    </row>
    <row r="176" spans="2:8" s="17" customFormat="1" x14ac:dyDescent="0.3">
      <c r="B176" s="15"/>
      <c r="C176" s="15"/>
      <c r="D176" s="18"/>
      <c r="E176" s="43"/>
      <c r="F176" s="43"/>
      <c r="H176" s="173"/>
    </row>
    <row r="177" spans="2:8" s="17" customFormat="1" x14ac:dyDescent="0.3">
      <c r="B177" s="15"/>
      <c r="C177" s="15"/>
      <c r="D177" s="18"/>
      <c r="E177" s="43"/>
      <c r="F177" s="43"/>
      <c r="H177" s="173"/>
    </row>
    <row r="178" spans="2:8" s="17" customFormat="1" x14ac:dyDescent="0.3">
      <c r="B178" s="15"/>
      <c r="C178" s="15"/>
      <c r="D178" s="18"/>
      <c r="E178" s="43"/>
      <c r="F178" s="43"/>
      <c r="H178" s="173"/>
    </row>
    <row r="179" spans="2:8" s="17" customFormat="1" x14ac:dyDescent="0.3">
      <c r="B179" s="15"/>
      <c r="C179" s="15"/>
      <c r="D179" s="18"/>
      <c r="E179" s="43"/>
      <c r="F179" s="43"/>
      <c r="H179" s="173"/>
    </row>
    <row r="180" spans="2:8" s="17" customFormat="1" x14ac:dyDescent="0.3">
      <c r="B180" s="15"/>
      <c r="C180" s="15"/>
      <c r="D180" s="18"/>
      <c r="E180" s="43"/>
      <c r="F180" s="43"/>
      <c r="H180" s="173"/>
    </row>
    <row r="181" spans="2:8" s="17" customFormat="1" x14ac:dyDescent="0.3">
      <c r="B181" s="15"/>
      <c r="C181" s="15"/>
      <c r="D181" s="18"/>
      <c r="E181" s="43"/>
      <c r="F181" s="43"/>
      <c r="H181" s="173"/>
    </row>
    <row r="182" spans="2:8" s="17" customFormat="1" x14ac:dyDescent="0.3">
      <c r="B182" s="15"/>
      <c r="C182" s="15"/>
      <c r="D182" s="18"/>
      <c r="E182" s="43"/>
      <c r="F182" s="43"/>
      <c r="H182" s="173"/>
    </row>
    <row r="183" spans="2:8" s="17" customFormat="1" x14ac:dyDescent="0.3">
      <c r="B183" s="15"/>
      <c r="C183" s="15"/>
      <c r="D183" s="18"/>
      <c r="E183" s="43"/>
      <c r="F183" s="43"/>
      <c r="H183" s="173"/>
    </row>
    <row r="184" spans="2:8" s="17" customFormat="1" x14ac:dyDescent="0.3">
      <c r="B184" s="15"/>
      <c r="C184" s="15"/>
      <c r="D184" s="18"/>
      <c r="E184" s="43"/>
      <c r="F184" s="43"/>
      <c r="H184" s="173"/>
    </row>
    <row r="185" spans="2:8" s="17" customFormat="1" x14ac:dyDescent="0.3">
      <c r="B185" s="15"/>
      <c r="C185" s="15"/>
      <c r="D185" s="18"/>
      <c r="E185" s="43"/>
      <c r="F185" s="43"/>
      <c r="H185" s="173"/>
    </row>
    <row r="186" spans="2:8" s="17" customFormat="1" x14ac:dyDescent="0.3">
      <c r="B186" s="15"/>
      <c r="C186" s="15"/>
      <c r="D186" s="18"/>
      <c r="E186" s="43"/>
      <c r="F186" s="43"/>
      <c r="H186" s="173"/>
    </row>
    <row r="187" spans="2:8" s="17" customFormat="1" x14ac:dyDescent="0.3">
      <c r="B187" s="15"/>
      <c r="C187" s="15"/>
      <c r="D187" s="18"/>
      <c r="E187" s="43"/>
      <c r="F187" s="43"/>
      <c r="H187" s="173"/>
    </row>
    <row r="188" spans="2:8" s="17" customFormat="1" x14ac:dyDescent="0.3">
      <c r="B188" s="15"/>
      <c r="C188" s="15"/>
      <c r="D188" s="18"/>
      <c r="E188" s="43"/>
      <c r="F188" s="43"/>
      <c r="H188" s="173"/>
    </row>
    <row r="189" spans="2:8" s="17" customFormat="1" x14ac:dyDescent="0.3">
      <c r="B189" s="15"/>
      <c r="C189" s="15"/>
      <c r="D189" s="18"/>
      <c r="E189" s="43"/>
      <c r="F189" s="43"/>
      <c r="H189" s="173"/>
    </row>
    <row r="190" spans="2:8" s="17" customFormat="1" x14ac:dyDescent="0.3">
      <c r="B190" s="15"/>
      <c r="C190" s="15"/>
      <c r="D190" s="18"/>
      <c r="E190" s="43"/>
      <c r="F190" s="43"/>
      <c r="H190" s="173"/>
    </row>
    <row r="191" spans="2:8" s="17" customFormat="1" x14ac:dyDescent="0.3">
      <c r="B191" s="15"/>
      <c r="C191" s="15"/>
      <c r="D191" s="18"/>
      <c r="E191" s="43"/>
      <c r="F191" s="43"/>
      <c r="H191" s="173"/>
    </row>
    <row r="192" spans="2:8" s="17" customFormat="1" x14ac:dyDescent="0.3">
      <c r="B192" s="15"/>
      <c r="C192" s="15"/>
      <c r="D192" s="18"/>
      <c r="E192" s="43"/>
      <c r="F192" s="43"/>
      <c r="H192" s="173"/>
    </row>
    <row r="193" spans="2:8" s="17" customFormat="1" x14ac:dyDescent="0.3">
      <c r="B193" s="15"/>
      <c r="C193" s="15"/>
      <c r="D193" s="18"/>
      <c r="E193" s="43"/>
      <c r="F193" s="43"/>
      <c r="H193" s="173"/>
    </row>
    <row r="194" spans="2:8" s="17" customFormat="1" x14ac:dyDescent="0.3">
      <c r="B194" s="15"/>
      <c r="C194" s="15"/>
      <c r="D194" s="18"/>
      <c r="E194" s="43"/>
      <c r="F194" s="43"/>
      <c r="H194" s="173"/>
    </row>
    <row r="195" spans="2:8" s="17" customFormat="1" x14ac:dyDescent="0.3">
      <c r="B195" s="15"/>
      <c r="C195" s="15"/>
      <c r="D195" s="18"/>
      <c r="E195" s="43"/>
      <c r="F195" s="43"/>
      <c r="H195" s="173"/>
    </row>
    <row r="196" spans="2:8" s="17" customFormat="1" x14ac:dyDescent="0.3">
      <c r="B196" s="15"/>
      <c r="C196" s="15"/>
      <c r="D196" s="18"/>
      <c r="E196" s="43"/>
      <c r="F196" s="43"/>
      <c r="H196" s="173"/>
    </row>
    <row r="197" spans="2:8" s="17" customFormat="1" x14ac:dyDescent="0.3">
      <c r="B197" s="15"/>
      <c r="C197" s="15"/>
      <c r="D197" s="18"/>
      <c r="E197" s="43"/>
      <c r="F197" s="43"/>
      <c r="H197" s="173"/>
    </row>
    <row r="198" spans="2:8" s="17" customFormat="1" x14ac:dyDescent="0.3">
      <c r="B198" s="15"/>
      <c r="C198" s="15"/>
      <c r="D198" s="18"/>
      <c r="E198" s="43"/>
      <c r="F198" s="43"/>
      <c r="H198" s="173"/>
    </row>
    <row r="199" spans="2:8" s="17" customFormat="1" x14ac:dyDescent="0.3">
      <c r="B199" s="15"/>
      <c r="C199" s="15"/>
      <c r="D199" s="18"/>
      <c r="E199" s="43"/>
      <c r="F199" s="43"/>
      <c r="H199" s="173"/>
    </row>
    <row r="200" spans="2:8" s="17" customFormat="1" x14ac:dyDescent="0.3">
      <c r="B200" s="15"/>
      <c r="C200" s="15"/>
      <c r="D200" s="18"/>
      <c r="E200" s="43"/>
      <c r="F200" s="43"/>
      <c r="H200" s="173"/>
    </row>
    <row r="201" spans="2:8" s="17" customFormat="1" x14ac:dyDescent="0.3">
      <c r="B201" s="15"/>
      <c r="C201" s="15"/>
      <c r="D201" s="18"/>
      <c r="E201" s="43"/>
      <c r="F201" s="43"/>
      <c r="H201" s="173"/>
    </row>
    <row r="202" spans="2:8" s="17" customFormat="1" x14ac:dyDescent="0.3">
      <c r="B202" s="15"/>
      <c r="C202" s="15"/>
      <c r="D202" s="18"/>
      <c r="E202" s="43"/>
      <c r="F202" s="43"/>
      <c r="H202" s="173"/>
    </row>
    <row r="203" spans="2:8" s="17" customFormat="1" x14ac:dyDescent="0.3">
      <c r="B203" s="15"/>
      <c r="C203" s="15"/>
      <c r="D203" s="18"/>
      <c r="E203" s="43"/>
      <c r="F203" s="43"/>
      <c r="H203" s="173"/>
    </row>
    <row r="204" spans="2:8" s="17" customFormat="1" x14ac:dyDescent="0.3">
      <c r="B204" s="15"/>
      <c r="C204" s="15"/>
      <c r="D204" s="18"/>
      <c r="E204" s="43"/>
      <c r="F204" s="43"/>
      <c r="H204" s="173"/>
    </row>
    <row r="205" spans="2:8" s="17" customFormat="1" x14ac:dyDescent="0.3">
      <c r="B205" s="15"/>
      <c r="C205" s="15"/>
      <c r="D205" s="18"/>
      <c r="E205" s="43"/>
      <c r="F205" s="43"/>
      <c r="H205" s="173"/>
    </row>
    <row r="206" spans="2:8" s="17" customFormat="1" x14ac:dyDescent="0.3">
      <c r="B206" s="15"/>
      <c r="C206" s="15"/>
      <c r="D206" s="18"/>
      <c r="E206" s="43"/>
      <c r="F206" s="43"/>
      <c r="H206" s="173"/>
    </row>
    <row r="207" spans="2:8" s="17" customFormat="1" x14ac:dyDescent="0.3">
      <c r="B207" s="15"/>
      <c r="C207" s="15"/>
      <c r="D207" s="18"/>
      <c r="E207" s="43"/>
      <c r="F207" s="43"/>
      <c r="H207" s="173"/>
    </row>
    <row r="208" spans="2:8" s="17" customFormat="1" x14ac:dyDescent="0.3">
      <c r="B208" s="15"/>
      <c r="C208" s="15"/>
      <c r="D208" s="18"/>
      <c r="E208" s="43"/>
      <c r="F208" s="43"/>
      <c r="H208" s="173"/>
    </row>
    <row r="209" spans="2:8" s="17" customFormat="1" x14ac:dyDescent="0.3">
      <c r="B209" s="15"/>
      <c r="C209" s="15"/>
      <c r="D209" s="18"/>
      <c r="E209" s="43"/>
      <c r="F209" s="43"/>
      <c r="H209" s="173"/>
    </row>
    <row r="210" spans="2:8" s="17" customFormat="1" x14ac:dyDescent="0.3">
      <c r="B210" s="15"/>
      <c r="C210" s="15"/>
      <c r="D210" s="18"/>
      <c r="E210" s="43"/>
      <c r="F210" s="43"/>
      <c r="H210" s="173"/>
    </row>
    <row r="211" spans="2:8" s="17" customFormat="1" x14ac:dyDescent="0.3">
      <c r="B211" s="15"/>
      <c r="C211" s="15"/>
      <c r="D211" s="18"/>
      <c r="E211" s="43"/>
      <c r="F211" s="43"/>
      <c r="H211" s="173"/>
    </row>
    <row r="212" spans="2:8" s="17" customFormat="1" x14ac:dyDescent="0.3">
      <c r="B212" s="15"/>
      <c r="C212" s="15"/>
      <c r="D212" s="18"/>
      <c r="E212" s="43"/>
      <c r="F212" s="43"/>
      <c r="H212" s="173"/>
    </row>
    <row r="213" spans="2:8" s="17" customFormat="1" x14ac:dyDescent="0.3">
      <c r="B213" s="15"/>
      <c r="C213" s="15"/>
      <c r="D213" s="18"/>
      <c r="E213" s="43"/>
      <c r="F213" s="43"/>
      <c r="H213" s="173"/>
    </row>
    <row r="214" spans="2:8" s="17" customFormat="1" x14ac:dyDescent="0.3">
      <c r="B214" s="15"/>
      <c r="C214" s="15"/>
      <c r="D214" s="18"/>
      <c r="E214" s="43"/>
      <c r="F214" s="43"/>
      <c r="H214" s="173"/>
    </row>
    <row r="215" spans="2:8" s="17" customFormat="1" x14ac:dyDescent="0.3">
      <c r="B215" s="15"/>
      <c r="C215" s="15"/>
      <c r="D215" s="18"/>
      <c r="E215" s="43"/>
      <c r="F215" s="43"/>
      <c r="H215" s="173"/>
    </row>
    <row r="216" spans="2:8" s="17" customFormat="1" x14ac:dyDescent="0.3">
      <c r="B216" s="15"/>
      <c r="C216" s="15"/>
      <c r="D216" s="18"/>
      <c r="E216" s="43"/>
      <c r="F216" s="43"/>
      <c r="H216" s="173"/>
    </row>
    <row r="217" spans="2:8" s="17" customFormat="1" x14ac:dyDescent="0.3">
      <c r="B217" s="15"/>
      <c r="C217" s="15"/>
      <c r="D217" s="18"/>
      <c r="E217" s="43"/>
      <c r="F217" s="43"/>
      <c r="H217" s="173"/>
    </row>
    <row r="218" spans="2:8" s="17" customFormat="1" x14ac:dyDescent="0.3">
      <c r="B218" s="15"/>
      <c r="C218" s="15"/>
      <c r="D218" s="18"/>
      <c r="E218" s="43"/>
      <c r="F218" s="43"/>
      <c r="H218" s="173"/>
    </row>
    <row r="219" spans="2:8" s="17" customFormat="1" x14ac:dyDescent="0.3">
      <c r="B219" s="15"/>
      <c r="C219" s="15"/>
      <c r="D219" s="18"/>
      <c r="E219" s="43"/>
      <c r="F219" s="43"/>
      <c r="H219" s="173"/>
    </row>
    <row r="220" spans="2:8" s="17" customFormat="1" x14ac:dyDescent="0.3">
      <c r="B220" s="15"/>
      <c r="C220" s="15"/>
      <c r="D220" s="18"/>
      <c r="E220" s="43"/>
      <c r="F220" s="43"/>
      <c r="H220" s="173"/>
    </row>
    <row r="221" spans="2:8" s="17" customFormat="1" x14ac:dyDescent="0.3">
      <c r="B221" s="15"/>
      <c r="C221" s="15"/>
      <c r="D221" s="18"/>
      <c r="E221" s="43"/>
      <c r="F221" s="43"/>
      <c r="H221" s="173"/>
    </row>
    <row r="222" spans="2:8" s="17" customFormat="1" x14ac:dyDescent="0.3">
      <c r="B222" s="15"/>
      <c r="C222" s="15"/>
      <c r="D222" s="18"/>
      <c r="E222" s="43"/>
      <c r="F222" s="43"/>
      <c r="H222" s="173"/>
    </row>
    <row r="223" spans="2:8" s="17" customFormat="1" x14ac:dyDescent="0.3">
      <c r="B223" s="15"/>
      <c r="C223" s="15"/>
      <c r="D223" s="18"/>
      <c r="E223" s="43"/>
      <c r="F223" s="43"/>
      <c r="H223" s="173"/>
    </row>
    <row r="224" spans="2:8" s="17" customFormat="1" x14ac:dyDescent="0.3">
      <c r="B224" s="15"/>
      <c r="C224" s="15"/>
      <c r="D224" s="18"/>
      <c r="E224" s="43"/>
      <c r="F224" s="43"/>
      <c r="H224" s="173"/>
    </row>
    <row r="225" spans="2:8" s="17" customFormat="1" x14ac:dyDescent="0.3">
      <c r="B225" s="15"/>
      <c r="C225" s="15"/>
      <c r="D225" s="18"/>
      <c r="E225" s="43"/>
      <c r="F225" s="43"/>
      <c r="H225" s="173"/>
    </row>
    <row r="226" spans="2:8" s="17" customFormat="1" x14ac:dyDescent="0.3">
      <c r="B226" s="15"/>
      <c r="C226" s="15"/>
      <c r="D226" s="18"/>
      <c r="E226" s="43"/>
      <c r="F226" s="43"/>
      <c r="H226" s="173"/>
    </row>
    <row r="227" spans="2:8" s="17" customFormat="1" x14ac:dyDescent="0.3">
      <c r="B227" s="15"/>
      <c r="C227" s="15"/>
      <c r="D227" s="18"/>
      <c r="E227" s="43"/>
      <c r="F227" s="43"/>
      <c r="H227" s="173"/>
    </row>
    <row r="228" spans="2:8" s="17" customFormat="1" x14ac:dyDescent="0.3">
      <c r="B228" s="15"/>
      <c r="C228" s="15"/>
      <c r="D228" s="18"/>
      <c r="E228" s="43"/>
      <c r="F228" s="43"/>
      <c r="H228" s="173"/>
    </row>
    <row r="229" spans="2:8" s="17" customFormat="1" x14ac:dyDescent="0.3">
      <c r="B229" s="15"/>
      <c r="C229" s="15"/>
      <c r="D229" s="18"/>
      <c r="E229" s="43"/>
      <c r="F229" s="43"/>
      <c r="H229" s="173"/>
    </row>
    <row r="230" spans="2:8" s="17" customFormat="1" x14ac:dyDescent="0.3">
      <c r="B230" s="15"/>
      <c r="C230" s="15"/>
      <c r="D230" s="18"/>
      <c r="E230" s="43"/>
      <c r="F230" s="43"/>
      <c r="H230" s="173"/>
    </row>
    <row r="231" spans="2:8" s="17" customFormat="1" x14ac:dyDescent="0.3">
      <c r="B231" s="15"/>
      <c r="C231" s="15"/>
      <c r="D231" s="18"/>
      <c r="E231" s="43"/>
      <c r="F231" s="43"/>
      <c r="H231" s="173"/>
    </row>
    <row r="232" spans="2:8" s="17" customFormat="1" x14ac:dyDescent="0.3">
      <c r="B232" s="15"/>
      <c r="C232" s="15"/>
      <c r="D232" s="18"/>
      <c r="E232" s="43"/>
      <c r="F232" s="43"/>
      <c r="H232" s="173"/>
    </row>
    <row r="233" spans="2:8" s="17" customFormat="1" x14ac:dyDescent="0.3">
      <c r="B233" s="15"/>
      <c r="C233" s="15"/>
      <c r="D233" s="18"/>
      <c r="E233" s="43"/>
      <c r="F233" s="43"/>
      <c r="H233" s="173"/>
    </row>
    <row r="234" spans="2:8" s="17" customFormat="1" x14ac:dyDescent="0.3">
      <c r="B234" s="15"/>
      <c r="C234" s="15"/>
      <c r="D234" s="18"/>
      <c r="E234" s="43"/>
      <c r="F234" s="43"/>
      <c r="H234" s="173"/>
    </row>
    <row r="235" spans="2:8" s="17" customFormat="1" x14ac:dyDescent="0.3">
      <c r="B235" s="15"/>
      <c r="C235" s="15"/>
      <c r="D235" s="18"/>
      <c r="E235" s="43"/>
      <c r="F235" s="43"/>
      <c r="H235" s="173"/>
    </row>
    <row r="236" spans="2:8" s="17" customFormat="1" x14ac:dyDescent="0.3">
      <c r="B236" s="15"/>
      <c r="C236" s="15"/>
      <c r="D236" s="18"/>
      <c r="E236" s="43"/>
      <c r="F236" s="43"/>
      <c r="H236" s="173"/>
    </row>
    <row r="237" spans="2:8" s="17" customFormat="1" x14ac:dyDescent="0.3">
      <c r="B237" s="15"/>
      <c r="C237" s="15"/>
      <c r="D237" s="18"/>
      <c r="E237" s="43"/>
      <c r="F237" s="43"/>
      <c r="H237" s="173"/>
    </row>
    <row r="238" spans="2:8" s="17" customFormat="1" x14ac:dyDescent="0.3">
      <c r="B238" s="15"/>
      <c r="C238" s="15"/>
      <c r="D238" s="18"/>
      <c r="E238" s="43"/>
      <c r="F238" s="43"/>
      <c r="H238" s="173"/>
    </row>
    <row r="239" spans="2:8" s="17" customFormat="1" x14ac:dyDescent="0.3">
      <c r="B239" s="15"/>
      <c r="C239" s="15"/>
      <c r="D239" s="18"/>
      <c r="E239" s="43"/>
      <c r="F239" s="43"/>
      <c r="H239" s="173"/>
    </row>
    <row r="240" spans="2:8" s="17" customFormat="1" x14ac:dyDescent="0.3">
      <c r="B240" s="15"/>
      <c r="C240" s="15"/>
      <c r="D240" s="18"/>
      <c r="E240" s="43"/>
      <c r="F240" s="43"/>
      <c r="H240" s="173"/>
    </row>
    <row r="241" spans="2:8" s="17" customFormat="1" x14ac:dyDescent="0.3">
      <c r="B241" s="15"/>
      <c r="C241" s="15"/>
      <c r="D241" s="18"/>
      <c r="E241" s="43"/>
      <c r="F241" s="43"/>
      <c r="H241" s="173"/>
    </row>
    <row r="242" spans="2:8" s="17" customFormat="1" x14ac:dyDescent="0.3">
      <c r="B242" s="15"/>
      <c r="C242" s="15"/>
      <c r="D242" s="18"/>
      <c r="E242" s="43"/>
      <c r="F242" s="43"/>
      <c r="H242" s="173"/>
    </row>
    <row r="243" spans="2:8" s="17" customFormat="1" x14ac:dyDescent="0.3">
      <c r="B243" s="15"/>
      <c r="C243" s="15"/>
      <c r="D243" s="18"/>
      <c r="E243" s="43"/>
      <c r="F243" s="43"/>
      <c r="H243" s="173"/>
    </row>
    <row r="244" spans="2:8" s="17" customFormat="1" x14ac:dyDescent="0.3">
      <c r="B244" s="15"/>
      <c r="C244" s="15"/>
      <c r="D244" s="18"/>
      <c r="E244" s="43"/>
      <c r="F244" s="43"/>
      <c r="H244" s="173"/>
    </row>
    <row r="245" spans="2:8" s="17" customFormat="1" x14ac:dyDescent="0.3">
      <c r="B245" s="15"/>
      <c r="C245" s="15"/>
      <c r="D245" s="18"/>
      <c r="E245" s="43"/>
      <c r="F245" s="43"/>
      <c r="H245" s="173"/>
    </row>
    <row r="246" spans="2:8" s="17" customFormat="1" x14ac:dyDescent="0.3">
      <c r="B246" s="15"/>
      <c r="C246" s="15"/>
      <c r="D246" s="18"/>
      <c r="E246" s="43"/>
      <c r="F246" s="43"/>
      <c r="H246" s="173"/>
    </row>
    <row r="247" spans="2:8" s="17" customFormat="1" x14ac:dyDescent="0.3">
      <c r="B247" s="15"/>
      <c r="C247" s="15"/>
      <c r="D247" s="18"/>
      <c r="E247" s="43"/>
      <c r="F247" s="43"/>
      <c r="H247" s="173"/>
    </row>
    <row r="248" spans="2:8" s="17" customFormat="1" x14ac:dyDescent="0.3">
      <c r="B248" s="15"/>
      <c r="C248" s="15"/>
      <c r="D248" s="18"/>
      <c r="E248" s="43"/>
      <c r="F248" s="43"/>
      <c r="H248" s="173"/>
    </row>
    <row r="249" spans="2:8" s="17" customFormat="1" x14ac:dyDescent="0.3">
      <c r="B249" s="15"/>
      <c r="C249" s="15"/>
      <c r="D249" s="18"/>
      <c r="E249" s="43"/>
      <c r="F249" s="43"/>
      <c r="H249" s="173"/>
    </row>
    <row r="250" spans="2:8" s="17" customFormat="1" x14ac:dyDescent="0.3">
      <c r="B250" s="15"/>
      <c r="C250" s="15"/>
      <c r="D250" s="18"/>
      <c r="E250" s="43"/>
      <c r="F250" s="43"/>
      <c r="H250" s="173"/>
    </row>
    <row r="251" spans="2:8" s="17" customFormat="1" x14ac:dyDescent="0.3">
      <c r="B251" s="15"/>
      <c r="C251" s="15"/>
      <c r="D251" s="18"/>
      <c r="E251" s="43"/>
      <c r="F251" s="43"/>
      <c r="H251" s="173"/>
    </row>
    <row r="252" spans="2:8" s="17" customFormat="1" x14ac:dyDescent="0.3">
      <c r="B252" s="15"/>
      <c r="C252" s="15"/>
      <c r="D252" s="18"/>
      <c r="E252" s="43"/>
      <c r="F252" s="43"/>
      <c r="H252" s="173"/>
    </row>
    <row r="253" spans="2:8" s="17" customFormat="1" x14ac:dyDescent="0.3">
      <c r="B253" s="15"/>
      <c r="C253" s="15"/>
      <c r="D253" s="18"/>
      <c r="E253" s="43"/>
      <c r="F253" s="43"/>
      <c r="H253" s="173"/>
    </row>
    <row r="254" spans="2:8" s="17" customFormat="1" x14ac:dyDescent="0.3">
      <c r="B254" s="15"/>
      <c r="C254" s="15"/>
      <c r="D254" s="18"/>
      <c r="E254" s="43"/>
      <c r="F254" s="43"/>
      <c r="H254" s="173"/>
    </row>
    <row r="255" spans="2:8" s="17" customFormat="1" x14ac:dyDescent="0.3">
      <c r="B255" s="15"/>
      <c r="C255" s="15"/>
      <c r="D255" s="18"/>
      <c r="E255" s="43"/>
      <c r="F255" s="43"/>
      <c r="H255" s="173"/>
    </row>
    <row r="256" spans="2:8" s="17" customFormat="1" x14ac:dyDescent="0.3">
      <c r="B256" s="15"/>
      <c r="C256" s="15"/>
      <c r="D256" s="18"/>
      <c r="E256" s="43"/>
      <c r="F256" s="43"/>
      <c r="H256" s="173"/>
    </row>
    <row r="257" spans="2:8" s="17" customFormat="1" x14ac:dyDescent="0.3">
      <c r="B257" s="15"/>
      <c r="C257" s="15"/>
      <c r="D257" s="18"/>
      <c r="E257" s="43"/>
      <c r="F257" s="43"/>
      <c r="H257" s="173"/>
    </row>
    <row r="258" spans="2:8" s="17" customFormat="1" x14ac:dyDescent="0.3">
      <c r="B258" s="15"/>
      <c r="C258" s="15"/>
      <c r="D258" s="18"/>
      <c r="E258" s="43"/>
      <c r="F258" s="43"/>
      <c r="H258" s="173"/>
    </row>
    <row r="259" spans="2:8" s="17" customFormat="1" x14ac:dyDescent="0.3">
      <c r="B259" s="15"/>
      <c r="C259" s="15"/>
      <c r="D259" s="18"/>
      <c r="E259" s="43"/>
      <c r="F259" s="43"/>
      <c r="H259" s="173"/>
    </row>
    <row r="260" spans="2:8" s="17" customFormat="1" x14ac:dyDescent="0.3">
      <c r="B260" s="15"/>
      <c r="C260" s="15"/>
      <c r="D260" s="18"/>
      <c r="E260" s="43"/>
      <c r="F260" s="43"/>
      <c r="H260" s="173"/>
    </row>
    <row r="261" spans="2:8" s="17" customFormat="1" x14ac:dyDescent="0.3">
      <c r="B261" s="15"/>
      <c r="C261" s="15"/>
      <c r="D261" s="18"/>
      <c r="E261" s="43"/>
      <c r="F261" s="43"/>
      <c r="H261" s="173"/>
    </row>
    <row r="262" spans="2:8" s="17" customFormat="1" x14ac:dyDescent="0.3">
      <c r="B262" s="15"/>
      <c r="C262" s="15"/>
      <c r="D262" s="18"/>
      <c r="E262" s="43"/>
      <c r="F262" s="43"/>
      <c r="H262" s="173"/>
    </row>
    <row r="263" spans="2:8" s="17" customFormat="1" x14ac:dyDescent="0.3">
      <c r="B263" s="15"/>
      <c r="C263" s="15"/>
      <c r="D263" s="18"/>
      <c r="E263" s="43"/>
      <c r="F263" s="43"/>
      <c r="H263" s="173"/>
    </row>
    <row r="264" spans="2:8" s="17" customFormat="1" x14ac:dyDescent="0.3">
      <c r="B264" s="15"/>
      <c r="C264" s="15"/>
      <c r="D264" s="18"/>
      <c r="E264" s="43"/>
      <c r="F264" s="43"/>
      <c r="H264" s="173"/>
    </row>
    <row r="265" spans="2:8" s="17" customFormat="1" x14ac:dyDescent="0.3">
      <c r="B265" s="15"/>
      <c r="C265" s="15"/>
      <c r="D265" s="18"/>
      <c r="E265" s="43"/>
      <c r="F265" s="43"/>
      <c r="H265" s="173"/>
    </row>
    <row r="266" spans="2:8" s="17" customFormat="1" x14ac:dyDescent="0.3">
      <c r="B266" s="15"/>
      <c r="C266" s="15"/>
      <c r="D266" s="18"/>
      <c r="E266" s="43"/>
      <c r="F266" s="43"/>
      <c r="H266" s="173"/>
    </row>
    <row r="267" spans="2:8" s="17" customFormat="1" x14ac:dyDescent="0.3">
      <c r="B267" s="15"/>
      <c r="C267" s="15"/>
      <c r="D267" s="18"/>
      <c r="E267" s="43"/>
      <c r="F267" s="43"/>
      <c r="H267" s="173"/>
    </row>
    <row r="268" spans="2:8" s="17" customFormat="1" x14ac:dyDescent="0.3">
      <c r="B268" s="15"/>
      <c r="C268" s="15"/>
      <c r="D268" s="18"/>
      <c r="E268" s="43"/>
      <c r="F268" s="43"/>
      <c r="H268" s="173"/>
    </row>
    <row r="269" spans="2:8" s="17" customFormat="1" x14ac:dyDescent="0.3">
      <c r="B269" s="15"/>
      <c r="C269" s="15"/>
      <c r="D269" s="18"/>
      <c r="E269" s="43"/>
      <c r="F269" s="43"/>
      <c r="H269" s="173"/>
    </row>
    <row r="270" spans="2:8" s="17" customFormat="1" x14ac:dyDescent="0.3">
      <c r="B270" s="15"/>
      <c r="C270" s="15"/>
      <c r="D270" s="18"/>
      <c r="E270" s="43"/>
      <c r="F270" s="43"/>
      <c r="H270" s="173"/>
    </row>
    <row r="271" spans="2:8" s="17" customFormat="1" x14ac:dyDescent="0.3">
      <c r="B271" s="15"/>
      <c r="C271" s="15"/>
      <c r="D271" s="18"/>
      <c r="E271" s="43"/>
      <c r="F271" s="43"/>
      <c r="H271" s="173"/>
    </row>
    <row r="272" spans="2:8" s="17" customFormat="1" x14ac:dyDescent="0.3">
      <c r="B272" s="15"/>
      <c r="C272" s="15"/>
      <c r="D272" s="18"/>
      <c r="E272" s="43"/>
      <c r="F272" s="43"/>
      <c r="H272" s="173"/>
    </row>
    <row r="273" spans="2:8" s="17" customFormat="1" x14ac:dyDescent="0.3">
      <c r="B273" s="15"/>
      <c r="C273" s="15"/>
      <c r="D273" s="18"/>
      <c r="E273" s="43"/>
      <c r="F273" s="43"/>
      <c r="H273" s="173"/>
    </row>
    <row r="274" spans="2:8" s="17" customFormat="1" x14ac:dyDescent="0.3">
      <c r="B274" s="15"/>
      <c r="C274" s="15"/>
      <c r="D274" s="18"/>
      <c r="E274" s="43"/>
      <c r="F274" s="43"/>
      <c r="H274" s="173"/>
    </row>
    <row r="275" spans="2:8" s="17" customFormat="1" x14ac:dyDescent="0.3">
      <c r="B275" s="15"/>
      <c r="C275" s="15"/>
      <c r="D275" s="18"/>
      <c r="E275" s="43"/>
      <c r="F275" s="43"/>
      <c r="H275" s="173"/>
    </row>
    <row r="276" spans="2:8" s="17" customFormat="1" x14ac:dyDescent="0.3">
      <c r="B276" s="15"/>
      <c r="C276" s="15"/>
      <c r="D276" s="18"/>
      <c r="E276" s="43"/>
      <c r="F276" s="43"/>
      <c r="H276" s="173"/>
    </row>
    <row r="277" spans="2:8" s="17" customFormat="1" x14ac:dyDescent="0.3">
      <c r="B277" s="15"/>
      <c r="C277" s="15"/>
      <c r="D277" s="18"/>
      <c r="E277" s="43"/>
      <c r="F277" s="43"/>
      <c r="H277" s="173"/>
    </row>
    <row r="278" spans="2:8" s="17" customFormat="1" x14ac:dyDescent="0.3">
      <c r="B278" s="15"/>
      <c r="C278" s="15"/>
      <c r="D278" s="18"/>
      <c r="E278" s="43"/>
      <c r="F278" s="43"/>
      <c r="H278" s="173"/>
    </row>
    <row r="279" spans="2:8" s="17" customFormat="1" x14ac:dyDescent="0.3">
      <c r="B279" s="15"/>
      <c r="C279" s="15"/>
      <c r="D279" s="18"/>
      <c r="E279" s="43"/>
      <c r="F279" s="43"/>
      <c r="H279" s="173"/>
    </row>
    <row r="280" spans="2:8" s="17" customFormat="1" x14ac:dyDescent="0.3">
      <c r="B280" s="15"/>
      <c r="C280" s="15"/>
      <c r="D280" s="18"/>
      <c r="E280" s="43"/>
      <c r="F280" s="43"/>
      <c r="H280" s="173"/>
    </row>
    <row r="281" spans="2:8" s="17" customFormat="1" x14ac:dyDescent="0.3">
      <c r="B281" s="15"/>
      <c r="C281" s="15"/>
      <c r="D281" s="18"/>
      <c r="E281" s="43"/>
      <c r="F281" s="43"/>
      <c r="H281" s="173"/>
    </row>
    <row r="282" spans="2:8" s="17" customFormat="1" x14ac:dyDescent="0.3">
      <c r="B282" s="15"/>
      <c r="C282" s="15"/>
      <c r="D282" s="18"/>
      <c r="E282" s="43"/>
      <c r="F282" s="43"/>
      <c r="H282" s="173"/>
    </row>
    <row r="283" spans="2:8" s="17" customFormat="1" x14ac:dyDescent="0.3">
      <c r="B283" s="15"/>
      <c r="C283" s="15"/>
      <c r="D283" s="18"/>
      <c r="E283" s="43"/>
      <c r="F283" s="43"/>
      <c r="H283" s="173"/>
    </row>
    <row r="284" spans="2:8" s="17" customFormat="1" x14ac:dyDescent="0.3">
      <c r="B284" s="15"/>
      <c r="C284" s="15"/>
      <c r="D284" s="18"/>
      <c r="E284" s="43"/>
      <c r="F284" s="43"/>
      <c r="H284" s="173"/>
    </row>
    <row r="285" spans="2:8" s="17" customFormat="1" x14ac:dyDescent="0.3">
      <c r="B285" s="15"/>
      <c r="C285" s="15"/>
      <c r="D285" s="18"/>
      <c r="E285" s="43"/>
      <c r="F285" s="43"/>
      <c r="H285" s="173"/>
    </row>
    <row r="286" spans="2:8" s="17" customFormat="1" x14ac:dyDescent="0.3">
      <c r="B286" s="15"/>
      <c r="C286" s="15"/>
      <c r="D286" s="18"/>
      <c r="E286" s="43"/>
      <c r="F286" s="43"/>
      <c r="H286" s="173"/>
    </row>
    <row r="287" spans="2:8" s="17" customFormat="1" x14ac:dyDescent="0.3">
      <c r="B287" s="15"/>
      <c r="C287" s="15"/>
      <c r="D287" s="18"/>
      <c r="E287" s="43"/>
      <c r="F287" s="43"/>
      <c r="H287" s="173"/>
    </row>
    <row r="288" spans="2:8" s="17" customFormat="1" x14ac:dyDescent="0.3">
      <c r="B288" s="15"/>
      <c r="C288" s="15"/>
      <c r="D288" s="18"/>
      <c r="E288" s="43"/>
      <c r="F288" s="43"/>
      <c r="H288" s="173"/>
    </row>
    <row r="289" spans="2:8" s="17" customFormat="1" x14ac:dyDescent="0.3">
      <c r="B289" s="15"/>
      <c r="C289" s="15"/>
      <c r="D289" s="18"/>
      <c r="E289" s="43"/>
      <c r="F289" s="43"/>
      <c r="H289" s="173"/>
    </row>
    <row r="290" spans="2:8" s="17" customFormat="1" x14ac:dyDescent="0.3">
      <c r="B290" s="15"/>
      <c r="C290" s="15"/>
      <c r="D290" s="18"/>
      <c r="E290" s="43"/>
      <c r="F290" s="43"/>
      <c r="H290" s="173"/>
    </row>
    <row r="291" spans="2:8" s="17" customFormat="1" x14ac:dyDescent="0.3">
      <c r="B291" s="15"/>
      <c r="C291" s="15"/>
      <c r="D291" s="18"/>
      <c r="E291" s="43"/>
      <c r="F291" s="43"/>
      <c r="H291" s="173"/>
    </row>
    <row r="292" spans="2:8" s="17" customFormat="1" x14ac:dyDescent="0.3">
      <c r="B292" s="15"/>
      <c r="C292" s="15"/>
      <c r="D292" s="18"/>
      <c r="E292" s="43"/>
      <c r="F292" s="43"/>
      <c r="H292" s="173"/>
    </row>
    <row r="293" spans="2:8" s="17" customFormat="1" x14ac:dyDescent="0.3">
      <c r="B293" s="15"/>
      <c r="C293" s="15"/>
      <c r="D293" s="18"/>
      <c r="E293" s="43"/>
      <c r="F293" s="43"/>
      <c r="H293" s="173"/>
    </row>
    <row r="294" spans="2:8" s="17" customFormat="1" x14ac:dyDescent="0.3">
      <c r="B294" s="15"/>
      <c r="C294" s="15"/>
      <c r="D294" s="18"/>
      <c r="E294" s="43"/>
      <c r="F294" s="43"/>
      <c r="H294" s="173"/>
    </row>
    <row r="295" spans="2:8" s="17" customFormat="1" x14ac:dyDescent="0.3">
      <c r="B295" s="15"/>
      <c r="C295" s="15"/>
      <c r="D295" s="18"/>
      <c r="E295" s="43"/>
      <c r="F295" s="43"/>
      <c r="H295" s="173"/>
    </row>
    <row r="296" spans="2:8" s="17" customFormat="1" x14ac:dyDescent="0.3">
      <c r="B296" s="15"/>
      <c r="C296" s="15"/>
      <c r="D296" s="18"/>
      <c r="E296" s="43"/>
      <c r="F296" s="43"/>
      <c r="H296" s="173"/>
    </row>
    <row r="297" spans="2:8" s="17" customFormat="1" x14ac:dyDescent="0.3">
      <c r="B297" s="15"/>
      <c r="C297" s="15"/>
      <c r="D297" s="18"/>
      <c r="E297" s="43"/>
      <c r="F297" s="43"/>
      <c r="H297" s="173"/>
    </row>
    <row r="298" spans="2:8" s="17" customFormat="1" x14ac:dyDescent="0.3">
      <c r="B298" s="15"/>
      <c r="C298" s="15"/>
      <c r="D298" s="18"/>
      <c r="E298" s="43"/>
      <c r="F298" s="43"/>
      <c r="H298" s="173"/>
    </row>
    <row r="299" spans="2:8" s="17" customFormat="1" x14ac:dyDescent="0.3">
      <c r="B299" s="15"/>
      <c r="C299" s="15"/>
      <c r="D299" s="18"/>
      <c r="E299" s="43"/>
      <c r="F299" s="43"/>
      <c r="H299" s="173"/>
    </row>
    <row r="300" spans="2:8" s="17" customFormat="1" x14ac:dyDescent="0.3">
      <c r="B300" s="15"/>
      <c r="C300" s="15"/>
      <c r="D300" s="18"/>
      <c r="E300" s="43"/>
      <c r="F300" s="43"/>
      <c r="H300" s="173"/>
    </row>
    <row r="301" spans="2:8" s="17" customFormat="1" x14ac:dyDescent="0.3">
      <c r="B301" s="15"/>
      <c r="C301" s="15"/>
      <c r="D301" s="18"/>
      <c r="E301" s="43"/>
      <c r="F301" s="43"/>
      <c r="H301" s="173"/>
    </row>
    <row r="302" spans="2:8" s="17" customFormat="1" x14ac:dyDescent="0.3">
      <c r="B302" s="15"/>
      <c r="C302" s="15"/>
      <c r="D302" s="18"/>
      <c r="E302" s="43"/>
      <c r="F302" s="43"/>
      <c r="H302" s="173"/>
    </row>
    <row r="303" spans="2:8" s="17" customFormat="1" x14ac:dyDescent="0.3">
      <c r="B303" s="15"/>
      <c r="C303" s="15"/>
      <c r="D303" s="18"/>
      <c r="E303" s="43"/>
      <c r="F303" s="43"/>
      <c r="H303" s="173"/>
    </row>
    <row r="304" spans="2:8" s="17" customFormat="1" x14ac:dyDescent="0.3">
      <c r="B304" s="15"/>
      <c r="C304" s="15"/>
      <c r="D304" s="18"/>
      <c r="E304" s="43"/>
      <c r="F304" s="43"/>
      <c r="H304" s="173"/>
    </row>
    <row r="305" spans="2:8" s="17" customFormat="1" x14ac:dyDescent="0.3">
      <c r="B305" s="15"/>
      <c r="C305" s="15"/>
      <c r="D305" s="18"/>
      <c r="E305" s="43"/>
      <c r="F305" s="43"/>
      <c r="H305" s="173"/>
    </row>
    <row r="306" spans="2:8" s="17" customFormat="1" x14ac:dyDescent="0.3">
      <c r="B306" s="15"/>
      <c r="C306" s="15"/>
      <c r="D306" s="18"/>
      <c r="E306" s="43"/>
      <c r="F306" s="43"/>
      <c r="H306" s="173"/>
    </row>
    <row r="307" spans="2:8" s="17" customFormat="1" x14ac:dyDescent="0.3">
      <c r="B307" s="15"/>
      <c r="C307" s="15"/>
      <c r="D307" s="18"/>
      <c r="E307" s="43"/>
      <c r="F307" s="43"/>
      <c r="H307" s="173"/>
    </row>
    <row r="308" spans="2:8" s="17" customFormat="1" x14ac:dyDescent="0.3">
      <c r="B308" s="15"/>
      <c r="C308" s="15"/>
      <c r="D308" s="18"/>
      <c r="E308" s="43"/>
      <c r="F308" s="43"/>
      <c r="H308" s="173"/>
    </row>
    <row r="309" spans="2:8" s="17" customFormat="1" x14ac:dyDescent="0.3">
      <c r="B309" s="15"/>
      <c r="C309" s="15"/>
      <c r="D309" s="18"/>
      <c r="E309" s="43"/>
      <c r="F309" s="43"/>
      <c r="H309" s="173"/>
    </row>
    <row r="310" spans="2:8" s="17" customFormat="1" x14ac:dyDescent="0.3">
      <c r="B310" s="15"/>
      <c r="C310" s="15"/>
      <c r="D310" s="18"/>
      <c r="E310" s="43"/>
      <c r="F310" s="43"/>
      <c r="H310" s="173"/>
    </row>
    <row r="311" spans="2:8" s="17" customFormat="1" x14ac:dyDescent="0.3">
      <c r="B311" s="15"/>
      <c r="C311" s="15"/>
      <c r="D311" s="18"/>
      <c r="E311" s="43"/>
      <c r="F311" s="43"/>
      <c r="H311" s="173"/>
    </row>
    <row r="312" spans="2:8" s="17" customFormat="1" x14ac:dyDescent="0.3">
      <c r="B312" s="15"/>
      <c r="C312" s="15"/>
      <c r="D312" s="18"/>
      <c r="E312" s="43"/>
      <c r="F312" s="43"/>
      <c r="H312" s="173"/>
    </row>
    <row r="313" spans="2:8" s="17" customFormat="1" x14ac:dyDescent="0.3">
      <c r="B313" s="15"/>
      <c r="C313" s="15"/>
      <c r="D313" s="18"/>
      <c r="E313" s="43"/>
      <c r="F313" s="43"/>
      <c r="H313" s="173"/>
    </row>
    <row r="314" spans="2:8" s="17" customFormat="1" x14ac:dyDescent="0.3">
      <c r="B314" s="15"/>
      <c r="C314" s="15"/>
      <c r="D314" s="18"/>
      <c r="E314" s="43"/>
      <c r="F314" s="43"/>
      <c r="H314" s="173"/>
    </row>
    <row r="315" spans="2:8" s="17" customFormat="1" x14ac:dyDescent="0.3">
      <c r="B315" s="15"/>
      <c r="C315" s="15"/>
      <c r="D315" s="18"/>
      <c r="E315" s="43"/>
      <c r="F315" s="43"/>
      <c r="H315" s="173"/>
    </row>
    <row r="316" spans="2:8" s="17" customFormat="1" x14ac:dyDescent="0.3">
      <c r="B316" s="15"/>
      <c r="C316" s="15"/>
      <c r="D316" s="18"/>
      <c r="E316" s="43"/>
      <c r="F316" s="43"/>
      <c r="H316" s="173"/>
    </row>
    <row r="317" spans="2:8" s="17" customFormat="1" x14ac:dyDescent="0.3">
      <c r="B317" s="15"/>
      <c r="C317" s="15"/>
      <c r="D317" s="18"/>
      <c r="E317" s="43"/>
      <c r="F317" s="43"/>
      <c r="H317" s="173"/>
    </row>
    <row r="318" spans="2:8" s="17" customFormat="1" x14ac:dyDescent="0.3">
      <c r="B318" s="15"/>
      <c r="C318" s="15"/>
      <c r="D318" s="18"/>
      <c r="E318" s="43"/>
      <c r="F318" s="43"/>
      <c r="H318" s="173"/>
    </row>
    <row r="319" spans="2:8" s="17" customFormat="1" x14ac:dyDescent="0.3">
      <c r="B319" s="15"/>
      <c r="C319" s="15"/>
      <c r="D319" s="18"/>
      <c r="E319" s="43"/>
      <c r="F319" s="43"/>
      <c r="H319" s="173"/>
    </row>
    <row r="320" spans="2:8" s="17" customFormat="1" x14ac:dyDescent="0.3">
      <c r="B320" s="15"/>
      <c r="C320" s="15"/>
      <c r="D320" s="18"/>
      <c r="E320" s="43"/>
      <c r="F320" s="43"/>
      <c r="H320" s="173"/>
    </row>
    <row r="321" spans="2:8" s="17" customFormat="1" x14ac:dyDescent="0.3">
      <c r="B321" s="15"/>
      <c r="C321" s="15"/>
      <c r="D321" s="18"/>
      <c r="E321" s="43"/>
      <c r="F321" s="43"/>
      <c r="H321" s="173"/>
    </row>
    <row r="322" spans="2:8" s="17" customFormat="1" x14ac:dyDescent="0.3">
      <c r="B322" s="15"/>
      <c r="C322" s="15"/>
      <c r="D322" s="18"/>
      <c r="E322" s="43"/>
      <c r="F322" s="43"/>
      <c r="H322" s="173"/>
    </row>
    <row r="323" spans="2:8" s="17" customFormat="1" x14ac:dyDescent="0.3">
      <c r="B323" s="15"/>
      <c r="C323" s="15"/>
      <c r="D323" s="18"/>
      <c r="E323" s="43"/>
      <c r="F323" s="43"/>
      <c r="H323" s="173"/>
    </row>
    <row r="324" spans="2:8" s="17" customFormat="1" x14ac:dyDescent="0.3">
      <c r="B324" s="15"/>
      <c r="C324" s="15"/>
      <c r="D324" s="18"/>
      <c r="E324" s="43"/>
      <c r="F324" s="43"/>
      <c r="H324" s="173"/>
    </row>
    <row r="325" spans="2:8" s="17" customFormat="1" x14ac:dyDescent="0.3">
      <c r="B325" s="15"/>
      <c r="C325" s="15"/>
      <c r="D325" s="18"/>
      <c r="E325" s="43"/>
      <c r="F325" s="43"/>
      <c r="H325" s="173"/>
    </row>
    <row r="326" spans="2:8" s="17" customFormat="1" x14ac:dyDescent="0.3">
      <c r="B326" s="15"/>
      <c r="C326" s="15"/>
      <c r="D326" s="18"/>
      <c r="E326" s="43"/>
      <c r="F326" s="43"/>
      <c r="H326" s="173"/>
    </row>
    <row r="327" spans="2:8" s="17" customFormat="1" x14ac:dyDescent="0.3">
      <c r="B327" s="15"/>
      <c r="C327" s="15"/>
      <c r="D327" s="18"/>
      <c r="E327" s="43"/>
      <c r="F327" s="43"/>
      <c r="H327" s="173"/>
    </row>
    <row r="328" spans="2:8" s="17" customFormat="1" x14ac:dyDescent="0.3">
      <c r="B328" s="15"/>
      <c r="C328" s="15"/>
      <c r="D328" s="18"/>
      <c r="E328" s="43"/>
      <c r="F328" s="43"/>
      <c r="H328" s="173"/>
    </row>
    <row r="329" spans="2:8" s="17" customFormat="1" x14ac:dyDescent="0.3">
      <c r="B329" s="15"/>
      <c r="C329" s="15"/>
      <c r="D329" s="18"/>
      <c r="E329" s="43"/>
      <c r="F329" s="43"/>
      <c r="H329" s="173"/>
    </row>
    <row r="330" spans="2:8" s="17" customFormat="1" x14ac:dyDescent="0.3">
      <c r="B330" s="15"/>
      <c r="C330" s="15"/>
      <c r="D330" s="18"/>
      <c r="E330" s="43"/>
      <c r="F330" s="43"/>
      <c r="H330" s="173"/>
    </row>
    <row r="331" spans="2:8" s="17" customFormat="1" x14ac:dyDescent="0.3">
      <c r="B331" s="15"/>
      <c r="C331" s="15"/>
      <c r="D331" s="18"/>
      <c r="E331" s="43"/>
      <c r="F331" s="43"/>
      <c r="H331" s="173"/>
    </row>
    <row r="332" spans="2:8" s="17" customFormat="1" x14ac:dyDescent="0.3">
      <c r="B332" s="15"/>
      <c r="C332" s="15"/>
      <c r="D332" s="18"/>
      <c r="E332" s="43"/>
      <c r="F332" s="43"/>
      <c r="H332" s="173"/>
    </row>
    <row r="333" spans="2:8" s="17" customFormat="1" x14ac:dyDescent="0.3">
      <c r="B333" s="15"/>
      <c r="C333" s="15"/>
      <c r="D333" s="18"/>
      <c r="E333" s="43"/>
      <c r="F333" s="43"/>
      <c r="H333" s="173"/>
    </row>
    <row r="334" spans="2:8" s="17" customFormat="1" x14ac:dyDescent="0.3">
      <c r="B334" s="15"/>
      <c r="C334" s="15"/>
      <c r="D334" s="18"/>
      <c r="E334" s="43"/>
      <c r="F334" s="43"/>
      <c r="H334" s="173"/>
    </row>
    <row r="335" spans="2:8" s="17" customFormat="1" x14ac:dyDescent="0.3">
      <c r="B335" s="15"/>
      <c r="C335" s="15"/>
      <c r="D335" s="18"/>
      <c r="E335" s="43"/>
      <c r="F335" s="43"/>
      <c r="H335" s="173"/>
    </row>
    <row r="336" spans="2:8" s="17" customFormat="1" x14ac:dyDescent="0.3">
      <c r="B336" s="15"/>
      <c r="C336" s="15"/>
      <c r="D336" s="18"/>
      <c r="E336" s="43"/>
      <c r="F336" s="43"/>
      <c r="H336" s="173"/>
    </row>
    <row r="337" spans="2:8" s="17" customFormat="1" x14ac:dyDescent="0.3">
      <c r="B337" s="15"/>
      <c r="C337" s="15"/>
      <c r="D337" s="18"/>
      <c r="E337" s="43"/>
      <c r="F337" s="43"/>
      <c r="H337" s="173"/>
    </row>
    <row r="338" spans="2:8" s="17" customFormat="1" x14ac:dyDescent="0.3">
      <c r="B338" s="15"/>
      <c r="C338" s="15"/>
      <c r="D338" s="18"/>
      <c r="E338" s="43"/>
      <c r="F338" s="43"/>
      <c r="H338" s="173"/>
    </row>
    <row r="339" spans="2:8" s="17" customFormat="1" x14ac:dyDescent="0.3">
      <c r="B339" s="15"/>
      <c r="C339" s="15"/>
      <c r="D339" s="18"/>
      <c r="E339" s="43"/>
      <c r="F339" s="43"/>
      <c r="H339" s="173"/>
    </row>
    <row r="340" spans="2:8" s="17" customFormat="1" x14ac:dyDescent="0.3">
      <c r="B340" s="15"/>
      <c r="C340" s="15"/>
      <c r="D340" s="18"/>
      <c r="E340" s="43"/>
      <c r="F340" s="43"/>
      <c r="H340" s="173"/>
    </row>
    <row r="341" spans="2:8" s="17" customFormat="1" x14ac:dyDescent="0.3">
      <c r="B341" s="15"/>
      <c r="C341" s="15"/>
      <c r="D341" s="18"/>
      <c r="E341" s="43"/>
      <c r="F341" s="43"/>
      <c r="H341" s="173"/>
    </row>
    <row r="342" spans="2:8" s="17" customFormat="1" x14ac:dyDescent="0.3">
      <c r="B342" s="15"/>
      <c r="C342" s="15"/>
      <c r="D342" s="18"/>
      <c r="E342" s="43"/>
      <c r="F342" s="43"/>
      <c r="H342" s="173"/>
    </row>
    <row r="343" spans="2:8" s="17" customFormat="1" x14ac:dyDescent="0.3">
      <c r="B343" s="15"/>
      <c r="C343" s="15"/>
      <c r="D343" s="18"/>
      <c r="E343" s="43"/>
      <c r="F343" s="43"/>
      <c r="H343" s="173"/>
    </row>
    <row r="344" spans="2:8" s="17" customFormat="1" x14ac:dyDescent="0.3">
      <c r="B344" s="15"/>
      <c r="C344" s="15"/>
      <c r="D344" s="18"/>
      <c r="E344" s="43"/>
      <c r="F344" s="43"/>
      <c r="H344" s="173"/>
    </row>
    <row r="345" spans="2:8" s="17" customFormat="1" x14ac:dyDescent="0.3">
      <c r="B345" s="15"/>
      <c r="C345" s="15"/>
      <c r="D345" s="18"/>
      <c r="E345" s="43"/>
      <c r="F345" s="43"/>
      <c r="H345" s="173"/>
    </row>
    <row r="346" spans="2:8" s="17" customFormat="1" x14ac:dyDescent="0.3">
      <c r="B346" s="15"/>
      <c r="C346" s="15"/>
      <c r="D346" s="18"/>
      <c r="E346" s="43"/>
      <c r="F346" s="43"/>
      <c r="H346" s="173"/>
    </row>
    <row r="347" spans="2:8" s="17" customFormat="1" x14ac:dyDescent="0.3">
      <c r="B347" s="15"/>
      <c r="C347" s="15"/>
      <c r="D347" s="18"/>
      <c r="E347" s="43"/>
      <c r="F347" s="43"/>
      <c r="H347" s="173"/>
    </row>
    <row r="348" spans="2:8" s="17" customFormat="1" x14ac:dyDescent="0.3">
      <c r="B348" s="15"/>
      <c r="C348" s="15"/>
      <c r="D348" s="18"/>
      <c r="E348" s="43"/>
      <c r="F348" s="43"/>
      <c r="H348" s="173"/>
    </row>
    <row r="349" spans="2:8" s="17" customFormat="1" x14ac:dyDescent="0.3">
      <c r="B349" s="15"/>
      <c r="C349" s="15"/>
      <c r="D349" s="18"/>
      <c r="E349" s="43"/>
      <c r="F349" s="43"/>
      <c r="H349" s="173"/>
    </row>
    <row r="350" spans="2:8" s="17" customFormat="1" x14ac:dyDescent="0.3">
      <c r="B350" s="15"/>
      <c r="C350" s="15"/>
      <c r="D350" s="18"/>
      <c r="E350" s="43"/>
      <c r="F350" s="43"/>
      <c r="H350" s="173"/>
    </row>
    <row r="351" spans="2:8" s="17" customFormat="1" x14ac:dyDescent="0.3">
      <c r="B351" s="15"/>
      <c r="C351" s="15"/>
      <c r="D351" s="18"/>
      <c r="E351" s="43"/>
      <c r="F351" s="43"/>
      <c r="H351" s="173"/>
    </row>
    <row r="352" spans="2:8" s="17" customFormat="1" x14ac:dyDescent="0.3">
      <c r="B352" s="15"/>
      <c r="C352" s="15"/>
      <c r="D352" s="18"/>
      <c r="E352" s="43"/>
      <c r="F352" s="43"/>
      <c r="H352" s="173"/>
    </row>
    <row r="353" spans="2:8" s="17" customFormat="1" x14ac:dyDescent="0.3">
      <c r="B353" s="15"/>
      <c r="C353" s="15"/>
      <c r="D353" s="18"/>
      <c r="E353" s="43"/>
      <c r="F353" s="43"/>
      <c r="H353" s="173"/>
    </row>
    <row r="354" spans="2:8" s="17" customFormat="1" x14ac:dyDescent="0.3">
      <c r="B354" s="15"/>
      <c r="C354" s="15"/>
      <c r="D354" s="18"/>
      <c r="E354" s="43"/>
      <c r="F354" s="43"/>
      <c r="H354" s="173"/>
    </row>
    <row r="355" spans="2:8" s="17" customFormat="1" x14ac:dyDescent="0.3">
      <c r="B355" s="15"/>
      <c r="C355" s="15"/>
      <c r="D355" s="18"/>
      <c r="E355" s="43"/>
      <c r="F355" s="43"/>
      <c r="H355" s="173"/>
    </row>
    <row r="356" spans="2:8" s="17" customFormat="1" x14ac:dyDescent="0.3">
      <c r="B356" s="15"/>
      <c r="C356" s="15"/>
      <c r="D356" s="18"/>
      <c r="E356" s="43"/>
      <c r="F356" s="43"/>
      <c r="H356" s="173"/>
    </row>
    <row r="357" spans="2:8" s="17" customFormat="1" x14ac:dyDescent="0.3">
      <c r="B357" s="15"/>
      <c r="C357" s="15"/>
      <c r="D357" s="18"/>
      <c r="E357" s="43"/>
      <c r="F357" s="43"/>
      <c r="H357" s="173"/>
    </row>
    <row r="358" spans="2:8" s="17" customFormat="1" x14ac:dyDescent="0.3">
      <c r="B358" s="15"/>
      <c r="C358" s="15"/>
      <c r="D358" s="18"/>
      <c r="E358" s="43"/>
      <c r="F358" s="43"/>
      <c r="H358" s="173"/>
    </row>
    <row r="359" spans="2:8" s="17" customFormat="1" x14ac:dyDescent="0.3">
      <c r="B359" s="15"/>
      <c r="C359" s="15"/>
      <c r="D359" s="18"/>
      <c r="E359" s="43"/>
      <c r="F359" s="43"/>
      <c r="H359" s="173"/>
    </row>
    <row r="360" spans="2:8" s="17" customFormat="1" x14ac:dyDescent="0.3">
      <c r="B360" s="15"/>
      <c r="C360" s="15"/>
      <c r="D360" s="18"/>
      <c r="E360" s="43"/>
      <c r="F360" s="43"/>
      <c r="H360" s="173"/>
    </row>
    <row r="361" spans="2:8" s="17" customFormat="1" x14ac:dyDescent="0.3">
      <c r="B361" s="15"/>
      <c r="C361" s="15"/>
      <c r="D361" s="18"/>
      <c r="E361" s="43"/>
      <c r="F361" s="43"/>
      <c r="H361" s="173"/>
    </row>
    <row r="362" spans="2:8" s="17" customFormat="1" x14ac:dyDescent="0.3">
      <c r="B362" s="15"/>
      <c r="C362" s="15"/>
      <c r="D362" s="18"/>
      <c r="E362" s="43"/>
      <c r="F362" s="43"/>
      <c r="H362" s="173"/>
    </row>
    <row r="363" spans="2:8" s="17" customFormat="1" x14ac:dyDescent="0.3">
      <c r="B363" s="15"/>
      <c r="C363" s="15"/>
      <c r="D363" s="18"/>
      <c r="E363" s="43"/>
      <c r="F363" s="43"/>
      <c r="H363" s="173"/>
    </row>
    <row r="364" spans="2:8" s="17" customFormat="1" x14ac:dyDescent="0.3">
      <c r="B364" s="15"/>
      <c r="C364" s="15"/>
      <c r="D364" s="18"/>
      <c r="E364" s="43"/>
      <c r="F364" s="43"/>
      <c r="H364" s="173"/>
    </row>
    <row r="365" spans="2:8" s="17" customFormat="1" x14ac:dyDescent="0.3">
      <c r="B365" s="15"/>
      <c r="C365" s="15"/>
      <c r="D365" s="18"/>
      <c r="E365" s="43"/>
      <c r="F365" s="43"/>
      <c r="H365" s="173"/>
    </row>
    <row r="366" spans="2:8" s="17" customFormat="1" x14ac:dyDescent="0.3">
      <c r="B366" s="15"/>
      <c r="C366" s="15"/>
      <c r="D366" s="18"/>
      <c r="E366" s="43"/>
      <c r="F366" s="43"/>
      <c r="H366" s="173"/>
    </row>
    <row r="367" spans="2:8" s="17" customFormat="1" x14ac:dyDescent="0.3">
      <c r="B367" s="15"/>
      <c r="C367" s="15"/>
      <c r="D367" s="18"/>
      <c r="E367" s="43"/>
      <c r="F367" s="43"/>
      <c r="H367" s="173"/>
    </row>
    <row r="368" spans="2:8" s="17" customFormat="1" x14ac:dyDescent="0.3">
      <c r="B368" s="15"/>
      <c r="C368" s="15"/>
      <c r="D368" s="18"/>
      <c r="E368" s="43"/>
      <c r="F368" s="43"/>
      <c r="H368" s="173"/>
    </row>
    <row r="369" spans="2:8" s="17" customFormat="1" x14ac:dyDescent="0.3">
      <c r="B369" s="15"/>
      <c r="C369" s="15"/>
      <c r="D369" s="18"/>
      <c r="E369" s="43"/>
      <c r="F369" s="43"/>
      <c r="H369" s="173"/>
    </row>
    <row r="370" spans="2:8" s="17" customFormat="1" x14ac:dyDescent="0.3">
      <c r="B370" s="15"/>
      <c r="C370" s="15"/>
      <c r="D370" s="18"/>
      <c r="E370" s="43"/>
      <c r="F370" s="43"/>
      <c r="H370" s="173"/>
    </row>
    <row r="371" spans="2:8" s="17" customFormat="1" x14ac:dyDescent="0.3">
      <c r="B371" s="15"/>
      <c r="C371" s="15"/>
      <c r="D371" s="18"/>
      <c r="E371" s="43"/>
      <c r="F371" s="43"/>
      <c r="H371" s="173"/>
    </row>
    <row r="372" spans="2:8" s="17" customFormat="1" x14ac:dyDescent="0.3">
      <c r="B372" s="15"/>
      <c r="C372" s="15"/>
      <c r="D372" s="18"/>
      <c r="E372" s="43"/>
      <c r="F372" s="43"/>
      <c r="H372" s="173"/>
    </row>
    <row r="373" spans="2:8" s="17" customFormat="1" x14ac:dyDescent="0.3">
      <c r="B373" s="15"/>
      <c r="C373" s="15"/>
      <c r="D373" s="18"/>
      <c r="E373" s="43"/>
      <c r="F373" s="43"/>
      <c r="H373" s="173"/>
    </row>
    <row r="374" spans="2:8" s="17" customFormat="1" x14ac:dyDescent="0.3">
      <c r="B374" s="15"/>
      <c r="C374" s="15"/>
      <c r="D374" s="18"/>
      <c r="E374" s="43"/>
      <c r="F374" s="43"/>
      <c r="H374" s="173"/>
    </row>
    <row r="375" spans="2:8" s="17" customFormat="1" x14ac:dyDescent="0.3">
      <c r="B375" s="15"/>
      <c r="C375" s="15"/>
      <c r="D375" s="18"/>
      <c r="E375" s="43"/>
      <c r="F375" s="43"/>
      <c r="H375" s="173"/>
    </row>
    <row r="376" spans="2:8" s="17" customFormat="1" x14ac:dyDescent="0.3">
      <c r="B376" s="15"/>
      <c r="C376" s="15"/>
      <c r="D376" s="18"/>
      <c r="E376" s="43"/>
      <c r="F376" s="43"/>
      <c r="H376" s="173"/>
    </row>
    <row r="377" spans="2:8" s="17" customFormat="1" x14ac:dyDescent="0.3">
      <c r="B377" s="15"/>
      <c r="C377" s="15"/>
      <c r="D377" s="18"/>
      <c r="E377" s="43"/>
      <c r="F377" s="43"/>
      <c r="H377" s="173"/>
    </row>
    <row r="378" spans="2:8" s="17" customFormat="1" x14ac:dyDescent="0.3">
      <c r="B378" s="15"/>
      <c r="C378" s="15"/>
      <c r="D378" s="18"/>
      <c r="E378" s="43"/>
      <c r="F378" s="43"/>
      <c r="H378" s="173"/>
    </row>
    <row r="379" spans="2:8" s="17" customFormat="1" x14ac:dyDescent="0.3">
      <c r="B379" s="15"/>
      <c r="C379" s="15"/>
      <c r="D379" s="18"/>
      <c r="E379" s="43"/>
      <c r="F379" s="43"/>
      <c r="H379" s="173"/>
    </row>
    <row r="380" spans="2:8" s="17" customFormat="1" x14ac:dyDescent="0.3">
      <c r="B380" s="15"/>
      <c r="C380" s="15"/>
      <c r="D380" s="18"/>
      <c r="E380" s="43"/>
      <c r="F380" s="43"/>
      <c r="H380" s="173"/>
    </row>
    <row r="381" spans="2:8" s="17" customFormat="1" x14ac:dyDescent="0.3">
      <c r="B381" s="15"/>
      <c r="C381" s="15"/>
      <c r="D381" s="18"/>
      <c r="E381" s="43"/>
      <c r="F381" s="43"/>
      <c r="H381" s="173"/>
    </row>
    <row r="382" spans="2:8" s="17" customFormat="1" x14ac:dyDescent="0.3">
      <c r="B382" s="15"/>
      <c r="C382" s="15"/>
      <c r="D382" s="18"/>
      <c r="E382" s="43"/>
      <c r="F382" s="43"/>
      <c r="H382" s="173"/>
    </row>
    <row r="383" spans="2:8" s="17" customFormat="1" x14ac:dyDescent="0.3">
      <c r="B383" s="15"/>
      <c r="C383" s="15"/>
      <c r="D383" s="18"/>
      <c r="E383" s="43"/>
      <c r="F383" s="43"/>
      <c r="H383" s="173"/>
    </row>
    <row r="384" spans="2:8" s="17" customFormat="1" x14ac:dyDescent="0.3">
      <c r="B384" s="15"/>
      <c r="C384" s="15"/>
      <c r="D384" s="18"/>
      <c r="E384" s="43"/>
      <c r="F384" s="43"/>
      <c r="H384" s="173"/>
    </row>
    <row r="385" spans="2:8" s="17" customFormat="1" x14ac:dyDescent="0.3">
      <c r="B385" s="15"/>
      <c r="C385" s="15"/>
      <c r="D385" s="18"/>
      <c r="E385" s="43"/>
      <c r="F385" s="43"/>
      <c r="H385" s="173"/>
    </row>
    <row r="386" spans="2:8" s="17" customFormat="1" x14ac:dyDescent="0.3">
      <c r="B386" s="15"/>
      <c r="C386" s="15"/>
      <c r="D386" s="18"/>
      <c r="E386" s="43"/>
      <c r="F386" s="43"/>
      <c r="H386" s="173"/>
    </row>
    <row r="387" spans="2:8" s="17" customFormat="1" x14ac:dyDescent="0.3">
      <c r="B387" s="15"/>
      <c r="C387" s="15"/>
      <c r="D387" s="18"/>
      <c r="E387" s="43"/>
      <c r="F387" s="43"/>
      <c r="H387" s="173"/>
    </row>
    <row r="388" spans="2:8" s="17" customFormat="1" x14ac:dyDescent="0.3">
      <c r="B388" s="15"/>
      <c r="C388" s="15"/>
      <c r="D388" s="18"/>
      <c r="E388" s="43"/>
      <c r="F388" s="43"/>
      <c r="H388" s="173"/>
    </row>
    <row r="389" spans="2:8" s="17" customFormat="1" x14ac:dyDescent="0.3">
      <c r="B389" s="15"/>
      <c r="C389" s="15"/>
      <c r="D389" s="18"/>
      <c r="E389" s="43"/>
      <c r="F389" s="43"/>
      <c r="H389" s="173"/>
    </row>
    <row r="390" spans="2:8" s="17" customFormat="1" x14ac:dyDescent="0.3">
      <c r="B390" s="15"/>
      <c r="C390" s="15"/>
      <c r="D390" s="18"/>
      <c r="E390" s="43"/>
      <c r="F390" s="43"/>
      <c r="H390" s="173"/>
    </row>
    <row r="391" spans="2:8" s="17" customFormat="1" x14ac:dyDescent="0.3">
      <c r="B391" s="15"/>
      <c r="C391" s="15"/>
      <c r="D391" s="18"/>
      <c r="E391" s="43"/>
      <c r="F391" s="43"/>
      <c r="H391" s="173"/>
    </row>
    <row r="392" spans="2:8" s="17" customFormat="1" x14ac:dyDescent="0.3">
      <c r="B392" s="15"/>
      <c r="C392" s="15"/>
      <c r="D392" s="18"/>
      <c r="E392" s="43"/>
      <c r="F392" s="43"/>
      <c r="H392" s="173"/>
    </row>
    <row r="393" spans="2:8" s="17" customFormat="1" x14ac:dyDescent="0.3">
      <c r="B393" s="15"/>
      <c r="C393" s="15"/>
      <c r="D393" s="18"/>
      <c r="E393" s="43"/>
      <c r="F393" s="43"/>
      <c r="H393" s="173"/>
    </row>
    <row r="394" spans="2:8" s="17" customFormat="1" x14ac:dyDescent="0.3">
      <c r="B394" s="15"/>
      <c r="C394" s="15"/>
      <c r="D394" s="18"/>
      <c r="E394" s="43"/>
      <c r="F394" s="43"/>
      <c r="H394" s="173"/>
    </row>
    <row r="395" spans="2:8" s="17" customFormat="1" x14ac:dyDescent="0.3">
      <c r="B395" s="15"/>
      <c r="C395" s="15"/>
      <c r="D395" s="18"/>
      <c r="E395" s="43"/>
      <c r="F395" s="43"/>
      <c r="H395" s="173"/>
    </row>
    <row r="396" spans="2:8" s="17" customFormat="1" x14ac:dyDescent="0.3">
      <c r="B396" s="15"/>
      <c r="C396" s="15"/>
      <c r="D396" s="18"/>
      <c r="E396" s="43"/>
      <c r="F396" s="43"/>
      <c r="H396" s="173"/>
    </row>
    <row r="397" spans="2:8" s="17" customFormat="1" x14ac:dyDescent="0.3">
      <c r="B397" s="15"/>
      <c r="C397" s="15"/>
      <c r="D397" s="18"/>
      <c r="E397" s="43"/>
      <c r="F397" s="43"/>
      <c r="H397" s="173"/>
    </row>
    <row r="398" spans="2:8" s="17" customFormat="1" x14ac:dyDescent="0.3">
      <c r="B398" s="15"/>
      <c r="C398" s="15"/>
      <c r="D398" s="18"/>
      <c r="E398" s="43"/>
      <c r="F398" s="43"/>
      <c r="H398" s="173"/>
    </row>
    <row r="399" spans="2:8" s="17" customFormat="1" x14ac:dyDescent="0.3">
      <c r="B399" s="15"/>
      <c r="C399" s="15"/>
      <c r="D399" s="18"/>
      <c r="E399" s="43"/>
      <c r="F399" s="43"/>
      <c r="H399" s="173"/>
    </row>
    <row r="400" spans="2:8" s="17" customFormat="1" x14ac:dyDescent="0.3">
      <c r="B400" s="15"/>
      <c r="C400" s="15"/>
      <c r="D400" s="18"/>
      <c r="E400" s="43"/>
      <c r="F400" s="43"/>
      <c r="H400" s="173"/>
    </row>
    <row r="401" spans="2:8" s="17" customFormat="1" x14ac:dyDescent="0.3">
      <c r="B401" s="15"/>
      <c r="C401" s="15"/>
      <c r="D401" s="18"/>
      <c r="E401" s="43"/>
      <c r="F401" s="43"/>
      <c r="H401" s="173"/>
    </row>
    <row r="402" spans="2:8" s="17" customFormat="1" x14ac:dyDescent="0.3">
      <c r="B402" s="15"/>
      <c r="C402" s="15"/>
      <c r="D402" s="18"/>
      <c r="E402" s="43"/>
      <c r="F402" s="43"/>
      <c r="H402" s="173"/>
    </row>
    <row r="403" spans="2:8" s="17" customFormat="1" x14ac:dyDescent="0.3">
      <c r="B403" s="15"/>
      <c r="C403" s="15"/>
      <c r="D403" s="18"/>
      <c r="E403" s="43"/>
      <c r="F403" s="43"/>
      <c r="H403" s="173"/>
    </row>
    <row r="404" spans="2:8" s="17" customFormat="1" x14ac:dyDescent="0.3">
      <c r="B404" s="15"/>
      <c r="C404" s="15"/>
      <c r="D404" s="18"/>
      <c r="E404" s="43"/>
      <c r="F404" s="43"/>
      <c r="H404" s="173"/>
    </row>
    <row r="405" spans="2:8" s="17" customFormat="1" x14ac:dyDescent="0.3">
      <c r="B405" s="15"/>
      <c r="C405" s="15"/>
      <c r="D405" s="18"/>
      <c r="E405" s="43"/>
      <c r="F405" s="43"/>
      <c r="H405" s="173"/>
    </row>
    <row r="406" spans="2:8" s="17" customFormat="1" x14ac:dyDescent="0.3">
      <c r="B406" s="15"/>
      <c r="C406" s="15"/>
      <c r="D406" s="18"/>
      <c r="E406" s="43"/>
      <c r="F406" s="43"/>
      <c r="H406" s="173"/>
    </row>
    <row r="407" spans="2:8" s="17" customFormat="1" x14ac:dyDescent="0.3">
      <c r="B407" s="15"/>
      <c r="C407" s="15"/>
      <c r="D407" s="18"/>
      <c r="E407" s="43"/>
      <c r="F407" s="43"/>
      <c r="H407" s="173"/>
    </row>
    <row r="408" spans="2:8" s="17" customFormat="1" x14ac:dyDescent="0.3">
      <c r="B408" s="15"/>
      <c r="C408" s="15"/>
      <c r="D408" s="18"/>
      <c r="E408" s="43"/>
      <c r="F408" s="43"/>
      <c r="H408" s="173"/>
    </row>
    <row r="409" spans="2:8" s="17" customFormat="1" x14ac:dyDescent="0.3">
      <c r="B409" s="15"/>
      <c r="C409" s="15"/>
      <c r="D409" s="18"/>
      <c r="E409" s="43"/>
      <c r="F409" s="43"/>
      <c r="H409" s="173"/>
    </row>
    <row r="410" spans="2:8" s="17" customFormat="1" x14ac:dyDescent="0.3">
      <c r="B410" s="15"/>
      <c r="C410" s="15"/>
      <c r="D410" s="18"/>
      <c r="E410" s="43"/>
      <c r="F410" s="43"/>
      <c r="H410" s="173"/>
    </row>
    <row r="411" spans="2:8" s="17" customFormat="1" x14ac:dyDescent="0.3">
      <c r="B411" s="15"/>
      <c r="C411" s="15"/>
      <c r="D411" s="18"/>
      <c r="E411" s="43"/>
      <c r="F411" s="43"/>
      <c r="H411" s="173"/>
    </row>
    <row r="412" spans="2:8" s="17" customFormat="1" x14ac:dyDescent="0.3">
      <c r="B412" s="15"/>
      <c r="C412" s="15"/>
      <c r="D412" s="18"/>
      <c r="E412" s="43"/>
      <c r="F412" s="43"/>
      <c r="H412" s="173"/>
    </row>
    <row r="413" spans="2:8" s="17" customFormat="1" x14ac:dyDescent="0.3">
      <c r="B413" s="15"/>
      <c r="C413" s="15"/>
      <c r="D413" s="18"/>
      <c r="E413" s="43"/>
      <c r="F413" s="43"/>
      <c r="H413" s="173"/>
    </row>
    <row r="414" spans="2:8" s="17" customFormat="1" x14ac:dyDescent="0.3">
      <c r="B414" s="15"/>
      <c r="C414" s="15"/>
      <c r="D414" s="18"/>
      <c r="E414" s="43"/>
      <c r="F414" s="43"/>
      <c r="H414" s="173"/>
    </row>
    <row r="415" spans="2:8" s="17" customFormat="1" x14ac:dyDescent="0.3">
      <c r="B415" s="15"/>
      <c r="C415" s="15"/>
      <c r="D415" s="18"/>
      <c r="E415" s="43"/>
      <c r="F415" s="43"/>
      <c r="H415" s="173"/>
    </row>
    <row r="416" spans="2:8" s="17" customFormat="1" x14ac:dyDescent="0.3">
      <c r="B416" s="15"/>
      <c r="C416" s="15"/>
      <c r="D416" s="18"/>
      <c r="E416" s="43"/>
      <c r="F416" s="43"/>
      <c r="H416" s="173"/>
    </row>
    <row r="417" spans="2:8" s="17" customFormat="1" x14ac:dyDescent="0.3">
      <c r="B417" s="15"/>
      <c r="C417" s="15"/>
      <c r="D417" s="18"/>
      <c r="E417" s="43"/>
      <c r="F417" s="43"/>
      <c r="H417" s="173"/>
    </row>
    <row r="418" spans="2:8" s="17" customFormat="1" x14ac:dyDescent="0.3">
      <c r="B418" s="15"/>
      <c r="C418" s="15"/>
      <c r="D418" s="18"/>
      <c r="E418" s="43"/>
      <c r="F418" s="43"/>
      <c r="H418" s="173"/>
    </row>
    <row r="419" spans="2:8" s="17" customFormat="1" x14ac:dyDescent="0.3">
      <c r="B419" s="15"/>
      <c r="C419" s="15"/>
      <c r="D419" s="18"/>
      <c r="E419" s="43"/>
      <c r="F419" s="43"/>
      <c r="H419" s="173"/>
    </row>
    <row r="420" spans="2:8" s="17" customFormat="1" x14ac:dyDescent="0.3">
      <c r="B420" s="15"/>
      <c r="C420" s="15"/>
      <c r="D420" s="18"/>
      <c r="E420" s="43"/>
      <c r="F420" s="43"/>
      <c r="H420" s="173"/>
    </row>
    <row r="421" spans="2:8" s="17" customFormat="1" x14ac:dyDescent="0.3">
      <c r="B421" s="15"/>
      <c r="C421" s="15"/>
      <c r="D421" s="18"/>
      <c r="E421" s="43"/>
      <c r="F421" s="43"/>
      <c r="H421" s="173"/>
    </row>
    <row r="422" spans="2:8" s="17" customFormat="1" x14ac:dyDescent="0.3">
      <c r="B422" s="15"/>
      <c r="C422" s="15"/>
      <c r="D422" s="18"/>
      <c r="E422" s="43"/>
      <c r="F422" s="43"/>
      <c r="H422" s="173"/>
    </row>
    <row r="423" spans="2:8" s="17" customFormat="1" x14ac:dyDescent="0.3">
      <c r="B423" s="15"/>
      <c r="C423" s="15"/>
      <c r="D423" s="18"/>
      <c r="E423" s="43"/>
      <c r="F423" s="43"/>
      <c r="H423" s="173"/>
    </row>
    <row r="424" spans="2:8" s="17" customFormat="1" x14ac:dyDescent="0.3">
      <c r="B424" s="15"/>
      <c r="C424" s="15"/>
      <c r="D424" s="18"/>
      <c r="E424" s="43"/>
      <c r="F424" s="43"/>
      <c r="H424" s="173"/>
    </row>
    <row r="425" spans="2:8" s="17" customFormat="1" x14ac:dyDescent="0.3">
      <c r="B425" s="15"/>
      <c r="C425" s="15"/>
      <c r="D425" s="18"/>
      <c r="E425" s="43"/>
      <c r="F425" s="43"/>
      <c r="H425" s="173"/>
    </row>
    <row r="426" spans="2:8" s="17" customFormat="1" x14ac:dyDescent="0.3">
      <c r="B426" s="15"/>
      <c r="C426" s="15"/>
      <c r="D426" s="18"/>
      <c r="E426" s="43"/>
      <c r="F426" s="43"/>
      <c r="H426" s="173"/>
    </row>
    <row r="427" spans="2:8" s="17" customFormat="1" x14ac:dyDescent="0.3">
      <c r="B427" s="15"/>
      <c r="C427" s="15"/>
      <c r="D427" s="18"/>
      <c r="E427" s="43"/>
      <c r="F427" s="43"/>
      <c r="H427" s="173"/>
    </row>
    <row r="428" spans="2:8" s="17" customFormat="1" x14ac:dyDescent="0.3">
      <c r="B428" s="15"/>
      <c r="C428" s="15"/>
      <c r="D428" s="18"/>
      <c r="E428" s="43"/>
      <c r="F428" s="43"/>
      <c r="H428" s="173"/>
    </row>
    <row r="429" spans="2:8" s="17" customFormat="1" x14ac:dyDescent="0.3">
      <c r="B429" s="15"/>
      <c r="C429" s="15"/>
      <c r="D429" s="18"/>
      <c r="E429" s="43"/>
      <c r="F429" s="43"/>
      <c r="H429" s="173"/>
    </row>
    <row r="430" spans="2:8" s="17" customFormat="1" x14ac:dyDescent="0.3">
      <c r="B430" s="15"/>
      <c r="C430" s="15"/>
      <c r="D430" s="18"/>
      <c r="E430" s="43"/>
      <c r="F430" s="43"/>
      <c r="H430" s="173"/>
    </row>
    <row r="431" spans="2:8" s="17" customFormat="1" x14ac:dyDescent="0.3">
      <c r="B431" s="15"/>
      <c r="C431" s="15"/>
      <c r="D431" s="18"/>
      <c r="E431" s="43"/>
      <c r="F431" s="43"/>
      <c r="H431" s="173"/>
    </row>
    <row r="432" spans="2:8" s="17" customFormat="1" x14ac:dyDescent="0.3">
      <c r="B432" s="15"/>
      <c r="C432" s="15"/>
      <c r="D432" s="18"/>
      <c r="E432" s="43"/>
      <c r="F432" s="43"/>
      <c r="H432" s="173"/>
    </row>
    <row r="433" spans="2:8" s="17" customFormat="1" x14ac:dyDescent="0.3">
      <c r="B433" s="15"/>
      <c r="C433" s="15"/>
      <c r="D433" s="18"/>
      <c r="E433" s="43"/>
      <c r="F433" s="43"/>
      <c r="H433" s="173"/>
    </row>
    <row r="434" spans="2:8" s="17" customFormat="1" x14ac:dyDescent="0.3">
      <c r="B434" s="15"/>
      <c r="C434" s="15"/>
      <c r="D434" s="18"/>
      <c r="E434" s="43"/>
      <c r="F434" s="43"/>
      <c r="H434" s="173"/>
    </row>
    <row r="435" spans="2:8" s="17" customFormat="1" x14ac:dyDescent="0.3">
      <c r="B435" s="15"/>
      <c r="C435" s="15"/>
      <c r="D435" s="18"/>
      <c r="E435" s="43"/>
      <c r="F435" s="43"/>
      <c r="H435" s="173"/>
    </row>
    <row r="436" spans="2:8" s="17" customFormat="1" x14ac:dyDescent="0.3">
      <c r="B436" s="15"/>
      <c r="C436" s="15"/>
      <c r="D436" s="18"/>
      <c r="E436" s="43"/>
      <c r="F436" s="43"/>
      <c r="H436" s="173"/>
    </row>
    <row r="437" spans="2:8" s="17" customFormat="1" x14ac:dyDescent="0.3">
      <c r="B437" s="15"/>
      <c r="C437" s="15"/>
      <c r="D437" s="18"/>
      <c r="E437" s="43"/>
      <c r="F437" s="43"/>
      <c r="H437" s="173"/>
    </row>
    <row r="438" spans="2:8" s="17" customFormat="1" x14ac:dyDescent="0.3">
      <c r="B438" s="15"/>
      <c r="C438" s="15"/>
      <c r="D438" s="18"/>
      <c r="E438" s="43"/>
      <c r="F438" s="43"/>
      <c r="H438" s="173"/>
    </row>
    <row r="439" spans="2:8" s="17" customFormat="1" x14ac:dyDescent="0.3">
      <c r="B439" s="15"/>
      <c r="C439" s="15"/>
      <c r="D439" s="18"/>
      <c r="E439" s="43"/>
      <c r="F439" s="43"/>
      <c r="H439" s="173"/>
    </row>
    <row r="440" spans="2:8" s="17" customFormat="1" x14ac:dyDescent="0.3">
      <c r="B440" s="15"/>
      <c r="C440" s="15"/>
      <c r="D440" s="18"/>
      <c r="E440" s="43"/>
      <c r="F440" s="43"/>
      <c r="H440" s="173"/>
    </row>
    <row r="441" spans="2:8" s="17" customFormat="1" x14ac:dyDescent="0.3">
      <c r="B441" s="15"/>
      <c r="C441" s="15"/>
      <c r="D441" s="18"/>
      <c r="E441" s="43"/>
      <c r="F441" s="43"/>
      <c r="H441" s="173"/>
    </row>
    <row r="442" spans="2:8" s="17" customFormat="1" x14ac:dyDescent="0.3">
      <c r="B442" s="15"/>
      <c r="C442" s="15"/>
      <c r="D442" s="18"/>
      <c r="E442" s="43"/>
      <c r="F442" s="43"/>
      <c r="H442" s="173"/>
    </row>
    <row r="443" spans="2:8" s="17" customFormat="1" x14ac:dyDescent="0.3">
      <c r="B443" s="15"/>
      <c r="C443" s="15"/>
      <c r="D443" s="18"/>
      <c r="E443" s="43"/>
      <c r="F443" s="43"/>
      <c r="H443" s="173"/>
    </row>
    <row r="444" spans="2:8" s="17" customFormat="1" x14ac:dyDescent="0.3">
      <c r="B444" s="15"/>
      <c r="C444" s="15"/>
      <c r="D444" s="18"/>
      <c r="E444" s="43"/>
      <c r="F444" s="43"/>
      <c r="H444" s="173"/>
    </row>
    <row r="445" spans="2:8" s="17" customFormat="1" x14ac:dyDescent="0.3">
      <c r="B445" s="15"/>
      <c r="C445" s="15"/>
      <c r="D445" s="18"/>
      <c r="E445" s="43"/>
      <c r="F445" s="43"/>
      <c r="H445" s="173"/>
    </row>
    <row r="446" spans="2:8" s="17" customFormat="1" x14ac:dyDescent="0.3">
      <c r="B446" s="15"/>
      <c r="C446" s="15"/>
      <c r="D446" s="18"/>
      <c r="E446" s="43"/>
      <c r="F446" s="43"/>
      <c r="H446" s="173"/>
    </row>
    <row r="447" spans="2:8" s="17" customFormat="1" x14ac:dyDescent="0.3">
      <c r="B447" s="15"/>
      <c r="C447" s="15"/>
      <c r="D447" s="18"/>
      <c r="E447" s="43"/>
      <c r="F447" s="43"/>
      <c r="H447" s="173"/>
    </row>
    <row r="448" spans="2:8" s="17" customFormat="1" x14ac:dyDescent="0.3">
      <c r="B448" s="15"/>
      <c r="C448" s="15"/>
      <c r="D448" s="18"/>
      <c r="E448" s="43"/>
      <c r="F448" s="43"/>
      <c r="H448" s="173"/>
    </row>
    <row r="449" spans="2:8" s="17" customFormat="1" x14ac:dyDescent="0.3">
      <c r="B449" s="15"/>
      <c r="C449" s="15"/>
      <c r="D449" s="18"/>
      <c r="E449" s="43"/>
      <c r="F449" s="43"/>
      <c r="H449" s="173"/>
    </row>
    <row r="450" spans="2:8" s="17" customFormat="1" x14ac:dyDescent="0.3">
      <c r="B450" s="15"/>
      <c r="C450" s="15"/>
      <c r="D450" s="18"/>
      <c r="E450" s="43"/>
      <c r="F450" s="43"/>
      <c r="H450" s="173"/>
    </row>
    <row r="451" spans="2:8" s="17" customFormat="1" x14ac:dyDescent="0.3">
      <c r="B451" s="15"/>
      <c r="C451" s="15"/>
      <c r="D451" s="18"/>
      <c r="E451" s="43"/>
      <c r="F451" s="43"/>
      <c r="H451" s="173"/>
    </row>
    <row r="452" spans="2:8" s="17" customFormat="1" x14ac:dyDescent="0.3">
      <c r="B452" s="15"/>
      <c r="C452" s="15"/>
      <c r="D452" s="18"/>
      <c r="E452" s="43"/>
      <c r="F452" s="43"/>
      <c r="H452" s="173"/>
    </row>
    <row r="453" spans="2:8" s="17" customFormat="1" x14ac:dyDescent="0.3">
      <c r="B453" s="15"/>
      <c r="C453" s="15"/>
      <c r="D453" s="18"/>
      <c r="E453" s="43"/>
      <c r="F453" s="43"/>
      <c r="H453" s="173"/>
    </row>
    <row r="454" spans="2:8" s="17" customFormat="1" x14ac:dyDescent="0.3">
      <c r="B454" s="15"/>
      <c r="C454" s="15"/>
      <c r="D454" s="18"/>
      <c r="E454" s="43"/>
      <c r="F454" s="43"/>
      <c r="H454" s="173"/>
    </row>
    <row r="455" spans="2:8" s="17" customFormat="1" x14ac:dyDescent="0.3">
      <c r="B455" s="15"/>
      <c r="C455" s="15"/>
      <c r="D455" s="18"/>
      <c r="E455" s="43"/>
      <c r="F455" s="43"/>
      <c r="H455" s="173"/>
    </row>
    <row r="456" spans="2:8" s="17" customFormat="1" x14ac:dyDescent="0.3">
      <c r="B456" s="15"/>
      <c r="C456" s="15"/>
      <c r="D456" s="18"/>
      <c r="E456" s="43"/>
      <c r="F456" s="43"/>
      <c r="H456" s="173"/>
    </row>
    <row r="457" spans="2:8" s="17" customFormat="1" x14ac:dyDescent="0.3">
      <c r="B457" s="15"/>
      <c r="C457" s="15"/>
      <c r="D457" s="18"/>
      <c r="E457" s="43"/>
      <c r="F457" s="43"/>
      <c r="H457" s="173"/>
    </row>
    <row r="458" spans="2:8" s="17" customFormat="1" x14ac:dyDescent="0.3">
      <c r="B458" s="15"/>
      <c r="C458" s="15"/>
      <c r="D458" s="18"/>
      <c r="E458" s="43"/>
      <c r="F458" s="43"/>
      <c r="H458" s="173"/>
    </row>
    <row r="459" spans="2:8" s="17" customFormat="1" x14ac:dyDescent="0.3">
      <c r="B459" s="15"/>
      <c r="C459" s="15"/>
      <c r="D459" s="18"/>
      <c r="E459" s="43"/>
      <c r="F459" s="43"/>
      <c r="H459" s="173"/>
    </row>
    <row r="460" spans="2:8" s="17" customFormat="1" x14ac:dyDescent="0.3">
      <c r="B460" s="15"/>
      <c r="C460" s="15"/>
      <c r="D460" s="18"/>
      <c r="E460" s="43"/>
      <c r="F460" s="43"/>
      <c r="H460" s="173"/>
    </row>
    <row r="461" spans="2:8" s="17" customFormat="1" x14ac:dyDescent="0.3">
      <c r="B461" s="15"/>
      <c r="C461" s="15"/>
      <c r="D461" s="18"/>
      <c r="E461" s="43"/>
      <c r="F461" s="43"/>
      <c r="H461" s="173"/>
    </row>
    <row r="462" spans="2:8" s="17" customFormat="1" x14ac:dyDescent="0.3">
      <c r="B462" s="15"/>
      <c r="C462" s="15"/>
      <c r="D462" s="18"/>
      <c r="E462" s="43"/>
      <c r="F462" s="43"/>
      <c r="H462" s="173"/>
    </row>
    <row r="463" spans="2:8" s="17" customFormat="1" x14ac:dyDescent="0.3">
      <c r="B463" s="15"/>
      <c r="C463" s="15"/>
      <c r="D463" s="18"/>
      <c r="E463" s="43"/>
      <c r="F463" s="43"/>
      <c r="H463" s="173"/>
    </row>
    <row r="464" spans="2:8" s="17" customFormat="1" x14ac:dyDescent="0.3">
      <c r="B464" s="15"/>
      <c r="C464" s="15"/>
      <c r="D464" s="18"/>
      <c r="E464" s="43"/>
      <c r="F464" s="43"/>
      <c r="H464" s="173"/>
    </row>
    <row r="465" spans="2:8" s="17" customFormat="1" x14ac:dyDescent="0.3">
      <c r="B465" s="15"/>
      <c r="C465" s="15"/>
      <c r="D465" s="18"/>
      <c r="E465" s="43"/>
      <c r="F465" s="43"/>
      <c r="H465" s="173"/>
    </row>
    <row r="466" spans="2:8" s="17" customFormat="1" x14ac:dyDescent="0.3">
      <c r="B466" s="15"/>
      <c r="C466" s="15"/>
      <c r="D466" s="18"/>
      <c r="E466" s="43"/>
      <c r="F466" s="43"/>
      <c r="H466" s="173"/>
    </row>
    <row r="467" spans="2:8" s="17" customFormat="1" x14ac:dyDescent="0.3">
      <c r="B467" s="15"/>
      <c r="C467" s="15"/>
      <c r="D467" s="18"/>
      <c r="E467" s="43"/>
      <c r="F467" s="43"/>
      <c r="H467" s="173"/>
    </row>
    <row r="468" spans="2:8" s="17" customFormat="1" x14ac:dyDescent="0.3">
      <c r="B468" s="15"/>
      <c r="C468" s="15"/>
      <c r="D468" s="18"/>
      <c r="E468" s="43"/>
      <c r="F468" s="43"/>
      <c r="H468" s="173"/>
    </row>
    <row r="469" spans="2:8" s="17" customFormat="1" x14ac:dyDescent="0.3">
      <c r="B469" s="15"/>
      <c r="C469" s="15"/>
      <c r="D469" s="18"/>
      <c r="E469" s="43"/>
      <c r="F469" s="43"/>
      <c r="H469" s="173"/>
    </row>
    <row r="470" spans="2:8" s="17" customFormat="1" x14ac:dyDescent="0.3">
      <c r="B470" s="15"/>
      <c r="C470" s="15"/>
      <c r="D470" s="18"/>
      <c r="E470" s="43"/>
      <c r="F470" s="43"/>
      <c r="H470" s="173"/>
    </row>
    <row r="471" spans="2:8" s="17" customFormat="1" x14ac:dyDescent="0.3">
      <c r="B471" s="15"/>
      <c r="C471" s="15"/>
      <c r="D471" s="18"/>
      <c r="E471" s="43"/>
      <c r="F471" s="43"/>
      <c r="H471" s="173"/>
    </row>
    <row r="472" spans="2:8" s="17" customFormat="1" x14ac:dyDescent="0.3">
      <c r="B472" s="15"/>
      <c r="C472" s="15"/>
      <c r="D472" s="18"/>
      <c r="E472" s="43"/>
      <c r="F472" s="43"/>
      <c r="H472" s="173"/>
    </row>
    <row r="473" spans="2:8" s="17" customFormat="1" x14ac:dyDescent="0.3">
      <c r="B473" s="15"/>
      <c r="C473" s="15"/>
      <c r="D473" s="18"/>
      <c r="E473" s="43"/>
      <c r="F473" s="43"/>
      <c r="H473" s="173"/>
    </row>
    <row r="474" spans="2:8" s="17" customFormat="1" x14ac:dyDescent="0.3">
      <c r="B474" s="15"/>
      <c r="C474" s="15"/>
      <c r="D474" s="18"/>
      <c r="E474" s="43"/>
      <c r="F474" s="43"/>
      <c r="H474" s="173"/>
    </row>
    <row r="475" spans="2:8" s="17" customFormat="1" x14ac:dyDescent="0.3">
      <c r="B475" s="15"/>
      <c r="C475" s="15"/>
      <c r="D475" s="18"/>
      <c r="E475" s="43"/>
      <c r="F475" s="43"/>
      <c r="H475" s="173"/>
    </row>
    <row r="476" spans="2:8" s="17" customFormat="1" x14ac:dyDescent="0.3">
      <c r="B476" s="15"/>
      <c r="C476" s="15"/>
      <c r="D476" s="18"/>
      <c r="E476" s="43"/>
      <c r="F476" s="43"/>
      <c r="H476" s="173"/>
    </row>
    <row r="477" spans="2:8" s="17" customFormat="1" x14ac:dyDescent="0.3">
      <c r="B477" s="15"/>
      <c r="C477" s="15"/>
      <c r="D477" s="18"/>
      <c r="E477" s="43"/>
      <c r="F477" s="43"/>
      <c r="H477" s="173"/>
    </row>
    <row r="478" spans="2:8" s="17" customFormat="1" x14ac:dyDescent="0.3">
      <c r="B478" s="15"/>
      <c r="C478" s="15"/>
      <c r="D478" s="18"/>
      <c r="E478" s="43"/>
      <c r="F478" s="43"/>
      <c r="H478" s="173"/>
    </row>
    <row r="479" spans="2:8" s="17" customFormat="1" x14ac:dyDescent="0.3">
      <c r="B479" s="15"/>
      <c r="C479" s="15"/>
      <c r="D479" s="18"/>
      <c r="E479" s="43"/>
      <c r="F479" s="43"/>
      <c r="H479" s="173"/>
    </row>
    <row r="480" spans="2:8" s="17" customFormat="1" x14ac:dyDescent="0.3">
      <c r="B480" s="15"/>
      <c r="C480" s="15"/>
      <c r="D480" s="18"/>
      <c r="E480" s="43"/>
      <c r="F480" s="43"/>
      <c r="H480" s="173"/>
    </row>
    <row r="481" spans="2:8" s="17" customFormat="1" x14ac:dyDescent="0.3">
      <c r="B481" s="15"/>
      <c r="C481" s="15"/>
      <c r="D481" s="18"/>
      <c r="E481" s="43"/>
      <c r="F481" s="43"/>
      <c r="H481" s="173"/>
    </row>
    <row r="482" spans="2:8" s="17" customFormat="1" x14ac:dyDescent="0.3">
      <c r="B482" s="15"/>
      <c r="C482" s="15"/>
      <c r="D482" s="18"/>
      <c r="E482" s="43"/>
      <c r="F482" s="43"/>
      <c r="H482" s="173"/>
    </row>
    <row r="483" spans="2:8" s="17" customFormat="1" x14ac:dyDescent="0.3">
      <c r="B483" s="15"/>
      <c r="C483" s="15"/>
      <c r="D483" s="18"/>
      <c r="E483" s="43"/>
      <c r="F483" s="43"/>
      <c r="H483" s="173"/>
    </row>
    <row r="484" spans="2:8" s="17" customFormat="1" x14ac:dyDescent="0.3">
      <c r="B484" s="15"/>
      <c r="C484" s="15"/>
      <c r="D484" s="18"/>
      <c r="E484" s="43"/>
      <c r="F484" s="43"/>
      <c r="H484" s="173"/>
    </row>
    <row r="485" spans="2:8" s="17" customFormat="1" x14ac:dyDescent="0.3">
      <c r="B485" s="15"/>
      <c r="C485" s="15"/>
      <c r="D485" s="18"/>
      <c r="E485" s="43"/>
      <c r="F485" s="43"/>
      <c r="H485" s="173"/>
    </row>
    <row r="486" spans="2:8" s="17" customFormat="1" x14ac:dyDescent="0.3">
      <c r="B486" s="15"/>
      <c r="C486" s="15"/>
      <c r="D486" s="18"/>
      <c r="E486" s="43"/>
      <c r="F486" s="43"/>
      <c r="H486" s="173"/>
    </row>
    <row r="487" spans="2:8" s="17" customFormat="1" x14ac:dyDescent="0.3">
      <c r="B487" s="15"/>
      <c r="C487" s="15"/>
      <c r="D487" s="18"/>
      <c r="E487" s="43"/>
      <c r="F487" s="43"/>
      <c r="H487" s="173"/>
    </row>
    <row r="488" spans="2:8" s="17" customFormat="1" x14ac:dyDescent="0.3">
      <c r="B488" s="15"/>
      <c r="C488" s="15"/>
      <c r="D488" s="18"/>
      <c r="E488" s="43"/>
      <c r="F488" s="43"/>
      <c r="H488" s="173"/>
    </row>
    <row r="489" spans="2:8" s="17" customFormat="1" x14ac:dyDescent="0.3">
      <c r="B489" s="15"/>
      <c r="C489" s="15"/>
      <c r="D489" s="18"/>
      <c r="E489" s="43"/>
      <c r="F489" s="43"/>
      <c r="H489" s="173"/>
    </row>
    <row r="490" spans="2:8" s="17" customFormat="1" x14ac:dyDescent="0.3">
      <c r="B490" s="15"/>
      <c r="C490" s="15"/>
      <c r="D490" s="18"/>
      <c r="E490" s="43"/>
      <c r="F490" s="43"/>
      <c r="H490" s="173"/>
    </row>
    <row r="491" spans="2:8" s="17" customFormat="1" x14ac:dyDescent="0.3">
      <c r="B491" s="15"/>
      <c r="C491" s="15"/>
      <c r="D491" s="18"/>
      <c r="E491" s="43"/>
      <c r="F491" s="43"/>
      <c r="H491" s="173"/>
    </row>
    <row r="492" spans="2:8" s="17" customFormat="1" x14ac:dyDescent="0.3">
      <c r="B492" s="15"/>
      <c r="C492" s="15"/>
      <c r="D492" s="18"/>
      <c r="E492" s="43"/>
      <c r="F492" s="43"/>
      <c r="H492" s="173"/>
    </row>
    <row r="493" spans="2:8" s="17" customFormat="1" x14ac:dyDescent="0.3">
      <c r="B493" s="15"/>
      <c r="C493" s="15"/>
      <c r="D493" s="18"/>
      <c r="E493" s="43"/>
      <c r="F493" s="43"/>
      <c r="H493" s="173"/>
    </row>
    <row r="494" spans="2:8" s="17" customFormat="1" x14ac:dyDescent="0.3">
      <c r="B494" s="15"/>
      <c r="C494" s="15"/>
      <c r="D494" s="18"/>
      <c r="E494" s="43"/>
      <c r="F494" s="43"/>
      <c r="H494" s="173"/>
    </row>
    <row r="495" spans="2:8" s="17" customFormat="1" x14ac:dyDescent="0.3">
      <c r="B495" s="15"/>
      <c r="C495" s="15"/>
      <c r="D495" s="18"/>
      <c r="E495" s="43"/>
      <c r="F495" s="43"/>
      <c r="H495" s="173"/>
    </row>
    <row r="496" spans="2:8" s="17" customFormat="1" x14ac:dyDescent="0.3">
      <c r="B496" s="15"/>
      <c r="C496" s="15"/>
      <c r="D496" s="18"/>
      <c r="E496" s="43"/>
      <c r="F496" s="43"/>
      <c r="H496" s="173"/>
    </row>
    <row r="497" spans="2:8" s="17" customFormat="1" x14ac:dyDescent="0.3">
      <c r="B497" s="15"/>
      <c r="C497" s="15"/>
      <c r="D497" s="18"/>
      <c r="E497" s="43"/>
      <c r="F497" s="43"/>
      <c r="H497" s="173"/>
    </row>
    <row r="498" spans="2:8" s="17" customFormat="1" x14ac:dyDescent="0.3">
      <c r="B498" s="15"/>
      <c r="C498" s="15"/>
      <c r="D498" s="18"/>
      <c r="E498" s="43"/>
      <c r="F498" s="43"/>
      <c r="H498" s="173"/>
    </row>
    <row r="499" spans="2:8" s="17" customFormat="1" x14ac:dyDescent="0.3">
      <c r="B499" s="15"/>
      <c r="C499" s="15"/>
      <c r="D499" s="18"/>
      <c r="E499" s="43"/>
      <c r="F499" s="43"/>
      <c r="H499" s="173"/>
    </row>
    <row r="500" spans="2:8" s="17" customFormat="1" x14ac:dyDescent="0.3">
      <c r="B500" s="15"/>
      <c r="C500" s="15"/>
      <c r="D500" s="18"/>
      <c r="E500" s="43"/>
      <c r="F500" s="43"/>
      <c r="H500" s="173"/>
    </row>
    <row r="501" spans="2:8" s="17" customFormat="1" x14ac:dyDescent="0.3">
      <c r="B501" s="15"/>
      <c r="C501" s="15"/>
      <c r="D501" s="18"/>
      <c r="E501" s="43"/>
      <c r="F501" s="43"/>
      <c r="H501" s="173"/>
    </row>
    <row r="502" spans="2:8" s="17" customFormat="1" x14ac:dyDescent="0.3">
      <c r="B502" s="15"/>
      <c r="C502" s="15"/>
      <c r="D502" s="18"/>
      <c r="E502" s="43"/>
      <c r="F502" s="43"/>
      <c r="H502" s="173"/>
    </row>
    <row r="503" spans="2:8" s="17" customFormat="1" x14ac:dyDescent="0.3">
      <c r="B503" s="15"/>
      <c r="C503" s="15"/>
      <c r="D503" s="18"/>
      <c r="E503" s="43"/>
      <c r="F503" s="43"/>
      <c r="H503" s="173"/>
    </row>
    <row r="504" spans="2:8" s="17" customFormat="1" x14ac:dyDescent="0.3">
      <c r="B504" s="15"/>
      <c r="C504" s="15"/>
      <c r="D504" s="18"/>
      <c r="E504" s="43"/>
      <c r="F504" s="43"/>
      <c r="H504" s="173"/>
    </row>
    <row r="505" spans="2:8" s="17" customFormat="1" x14ac:dyDescent="0.3">
      <c r="B505" s="15"/>
      <c r="C505" s="15"/>
      <c r="D505" s="18"/>
      <c r="E505" s="43"/>
      <c r="F505" s="43"/>
      <c r="H505" s="173"/>
    </row>
    <row r="506" spans="2:8" s="17" customFormat="1" x14ac:dyDescent="0.3">
      <c r="B506" s="15"/>
      <c r="C506" s="15"/>
      <c r="D506" s="18"/>
      <c r="E506" s="43"/>
      <c r="F506" s="43"/>
      <c r="H506" s="173"/>
    </row>
    <row r="507" spans="2:8" s="17" customFormat="1" x14ac:dyDescent="0.3">
      <c r="B507" s="15"/>
      <c r="C507" s="15"/>
      <c r="D507" s="18"/>
      <c r="E507" s="43"/>
      <c r="F507" s="43"/>
      <c r="H507" s="173"/>
    </row>
    <row r="508" spans="2:8" s="17" customFormat="1" x14ac:dyDescent="0.3">
      <c r="B508" s="15"/>
      <c r="C508" s="15"/>
      <c r="D508" s="18"/>
      <c r="E508" s="43"/>
      <c r="F508" s="43"/>
      <c r="H508" s="173"/>
    </row>
    <row r="509" spans="2:8" s="17" customFormat="1" x14ac:dyDescent="0.3">
      <c r="B509" s="15"/>
      <c r="C509" s="15"/>
      <c r="D509" s="18"/>
      <c r="E509" s="43"/>
      <c r="F509" s="43"/>
      <c r="H509" s="173"/>
    </row>
    <row r="510" spans="2:8" s="17" customFormat="1" x14ac:dyDescent="0.3">
      <c r="B510" s="15"/>
      <c r="C510" s="15"/>
      <c r="D510" s="18"/>
      <c r="E510" s="43"/>
      <c r="F510" s="43"/>
      <c r="H510" s="173"/>
    </row>
    <row r="511" spans="2:8" s="17" customFormat="1" x14ac:dyDescent="0.3">
      <c r="B511" s="15"/>
      <c r="C511" s="15"/>
      <c r="D511" s="18"/>
      <c r="E511" s="43"/>
      <c r="F511" s="43"/>
      <c r="H511" s="173"/>
    </row>
    <row r="512" spans="2:8" s="17" customFormat="1" x14ac:dyDescent="0.3">
      <c r="B512" s="15"/>
      <c r="C512" s="15"/>
      <c r="D512" s="18"/>
      <c r="E512" s="43"/>
      <c r="F512" s="43"/>
      <c r="H512" s="173"/>
    </row>
    <row r="513" spans="2:8" s="17" customFormat="1" x14ac:dyDescent="0.3">
      <c r="B513" s="15"/>
      <c r="C513" s="15"/>
      <c r="D513" s="18"/>
      <c r="E513" s="43"/>
      <c r="F513" s="43"/>
      <c r="H513" s="173"/>
    </row>
    <row r="514" spans="2:8" s="17" customFormat="1" x14ac:dyDescent="0.3">
      <c r="B514" s="15"/>
      <c r="C514" s="15"/>
      <c r="D514" s="18"/>
      <c r="E514" s="43"/>
      <c r="F514" s="43"/>
      <c r="H514" s="173"/>
    </row>
    <row r="515" spans="2:8" s="17" customFormat="1" x14ac:dyDescent="0.3">
      <c r="B515" s="15"/>
      <c r="C515" s="15"/>
      <c r="D515" s="18"/>
      <c r="E515" s="43"/>
      <c r="F515" s="43"/>
      <c r="H515" s="173"/>
    </row>
    <row r="516" spans="2:8" s="17" customFormat="1" x14ac:dyDescent="0.3">
      <c r="B516" s="15"/>
      <c r="C516" s="15"/>
      <c r="D516" s="18"/>
      <c r="E516" s="43"/>
      <c r="F516" s="43"/>
      <c r="H516" s="173"/>
    </row>
    <row r="517" spans="2:8" s="17" customFormat="1" x14ac:dyDescent="0.3">
      <c r="B517" s="15"/>
      <c r="C517" s="15"/>
      <c r="D517" s="18"/>
      <c r="E517" s="43"/>
      <c r="F517" s="43"/>
      <c r="H517" s="173"/>
    </row>
    <row r="518" spans="2:8" s="17" customFormat="1" x14ac:dyDescent="0.3">
      <c r="B518" s="15"/>
      <c r="C518" s="15"/>
      <c r="D518" s="18"/>
      <c r="E518" s="43"/>
      <c r="F518" s="43"/>
      <c r="H518" s="173"/>
    </row>
    <row r="519" spans="2:8" s="17" customFormat="1" x14ac:dyDescent="0.3">
      <c r="B519" s="15"/>
      <c r="C519" s="15"/>
      <c r="D519" s="18"/>
      <c r="E519" s="43"/>
      <c r="F519" s="43"/>
      <c r="H519" s="173"/>
    </row>
    <row r="520" spans="2:8" s="17" customFormat="1" x14ac:dyDescent="0.3">
      <c r="B520" s="15"/>
      <c r="C520" s="15"/>
      <c r="D520" s="18"/>
      <c r="E520" s="43"/>
      <c r="F520" s="43"/>
      <c r="H520" s="173"/>
    </row>
    <row r="521" spans="2:8" s="17" customFormat="1" x14ac:dyDescent="0.3">
      <c r="B521" s="15"/>
      <c r="C521" s="15"/>
      <c r="D521" s="18"/>
      <c r="E521" s="43"/>
      <c r="F521" s="43"/>
      <c r="H521" s="173"/>
    </row>
    <row r="522" spans="2:8" s="17" customFormat="1" x14ac:dyDescent="0.3">
      <c r="B522" s="15"/>
      <c r="C522" s="15"/>
      <c r="D522" s="18"/>
      <c r="E522" s="43"/>
      <c r="F522" s="43"/>
      <c r="H522" s="173"/>
    </row>
    <row r="523" spans="2:8" s="17" customFormat="1" x14ac:dyDescent="0.3">
      <c r="B523" s="15"/>
      <c r="C523" s="15"/>
      <c r="D523" s="18"/>
      <c r="E523" s="43"/>
      <c r="F523" s="43"/>
      <c r="H523" s="173"/>
    </row>
    <row r="524" spans="2:8" s="17" customFormat="1" x14ac:dyDescent="0.3">
      <c r="B524" s="15"/>
      <c r="C524" s="15"/>
      <c r="D524" s="18"/>
      <c r="E524" s="43"/>
      <c r="F524" s="43"/>
      <c r="H524" s="173"/>
    </row>
    <row r="525" spans="2:8" s="17" customFormat="1" x14ac:dyDescent="0.3">
      <c r="B525" s="15"/>
      <c r="C525" s="15"/>
      <c r="D525" s="18"/>
      <c r="E525" s="43"/>
      <c r="F525" s="43"/>
      <c r="H525" s="173"/>
    </row>
    <row r="526" spans="2:8" s="17" customFormat="1" x14ac:dyDescent="0.3">
      <c r="B526" s="15"/>
      <c r="C526" s="15"/>
      <c r="D526" s="18"/>
      <c r="E526" s="43"/>
      <c r="F526" s="43"/>
      <c r="H526" s="173"/>
    </row>
    <row r="527" spans="2:8" s="17" customFormat="1" x14ac:dyDescent="0.3">
      <c r="B527" s="15"/>
      <c r="C527" s="15"/>
      <c r="D527" s="18"/>
      <c r="E527" s="43"/>
      <c r="F527" s="43"/>
      <c r="H527" s="173"/>
    </row>
    <row r="528" spans="2:8" s="17" customFormat="1" x14ac:dyDescent="0.3">
      <c r="B528" s="15"/>
      <c r="C528" s="15"/>
      <c r="D528" s="18"/>
      <c r="E528" s="43"/>
      <c r="F528" s="43"/>
      <c r="H528" s="173"/>
    </row>
    <row r="529" spans="2:8" s="17" customFormat="1" x14ac:dyDescent="0.3">
      <c r="B529" s="15"/>
      <c r="C529" s="15"/>
      <c r="D529" s="18"/>
      <c r="E529" s="43"/>
      <c r="F529" s="43"/>
      <c r="H529" s="173"/>
    </row>
    <row r="530" spans="2:8" s="17" customFormat="1" x14ac:dyDescent="0.3">
      <c r="B530" s="15"/>
      <c r="C530" s="15"/>
      <c r="D530" s="18"/>
      <c r="E530" s="43"/>
      <c r="F530" s="43"/>
      <c r="H530" s="173"/>
    </row>
    <row r="531" spans="2:8" s="17" customFormat="1" x14ac:dyDescent="0.3">
      <c r="B531" s="15"/>
      <c r="C531" s="15"/>
      <c r="D531" s="18"/>
      <c r="E531" s="43"/>
      <c r="F531" s="43"/>
      <c r="H531" s="173"/>
    </row>
    <row r="532" spans="2:8" s="17" customFormat="1" x14ac:dyDescent="0.3">
      <c r="B532" s="15"/>
      <c r="C532" s="15"/>
      <c r="D532" s="18"/>
      <c r="E532" s="43"/>
      <c r="F532" s="43"/>
      <c r="H532" s="173"/>
    </row>
    <row r="533" spans="2:8" s="17" customFormat="1" x14ac:dyDescent="0.3">
      <c r="B533" s="15"/>
      <c r="C533" s="15"/>
      <c r="D533" s="18"/>
      <c r="E533" s="43"/>
      <c r="F533" s="43"/>
      <c r="H533" s="173"/>
    </row>
    <row r="534" spans="2:8" s="17" customFormat="1" x14ac:dyDescent="0.3">
      <c r="B534" s="15"/>
      <c r="C534" s="15"/>
      <c r="D534" s="18"/>
      <c r="E534" s="43"/>
      <c r="F534" s="43"/>
      <c r="H534" s="173"/>
    </row>
    <row r="535" spans="2:8" s="17" customFormat="1" x14ac:dyDescent="0.3">
      <c r="B535" s="15"/>
      <c r="C535" s="15"/>
      <c r="D535" s="18"/>
      <c r="E535" s="43"/>
      <c r="F535" s="43"/>
      <c r="H535" s="173"/>
    </row>
    <row r="536" spans="2:8" s="17" customFormat="1" x14ac:dyDescent="0.3">
      <c r="B536" s="15"/>
      <c r="C536" s="15"/>
      <c r="D536" s="18"/>
      <c r="E536" s="43"/>
      <c r="F536" s="43"/>
      <c r="H536" s="173"/>
    </row>
    <row r="537" spans="2:8" s="17" customFormat="1" x14ac:dyDescent="0.3">
      <c r="B537" s="15"/>
      <c r="C537" s="15"/>
      <c r="D537" s="18"/>
      <c r="E537" s="43"/>
      <c r="F537" s="43"/>
      <c r="H537" s="173"/>
    </row>
    <row r="538" spans="2:8" s="17" customFormat="1" x14ac:dyDescent="0.3">
      <c r="B538" s="15"/>
      <c r="C538" s="15"/>
      <c r="D538" s="18"/>
      <c r="E538" s="43"/>
      <c r="F538" s="43"/>
      <c r="H538" s="173"/>
    </row>
    <row r="539" spans="2:8" s="17" customFormat="1" x14ac:dyDescent="0.3">
      <c r="B539" s="15"/>
      <c r="C539" s="15"/>
      <c r="D539" s="18"/>
      <c r="E539" s="43"/>
      <c r="F539" s="43"/>
      <c r="H539" s="173"/>
    </row>
    <row r="540" spans="2:8" s="17" customFormat="1" x14ac:dyDescent="0.3">
      <c r="B540" s="15"/>
      <c r="C540" s="15"/>
      <c r="D540" s="18"/>
      <c r="E540" s="43"/>
      <c r="F540" s="43"/>
      <c r="H540" s="173"/>
    </row>
    <row r="541" spans="2:8" s="17" customFormat="1" x14ac:dyDescent="0.3">
      <c r="B541" s="15"/>
      <c r="C541" s="15"/>
      <c r="D541" s="18"/>
      <c r="E541" s="43"/>
      <c r="F541" s="43"/>
      <c r="H541" s="173"/>
    </row>
    <row r="542" spans="2:8" s="17" customFormat="1" x14ac:dyDescent="0.3">
      <c r="B542" s="15"/>
      <c r="C542" s="15"/>
      <c r="D542" s="18"/>
      <c r="E542" s="43"/>
      <c r="F542" s="43"/>
      <c r="H542" s="173"/>
    </row>
    <row r="543" spans="2:8" s="17" customFormat="1" x14ac:dyDescent="0.3">
      <c r="B543" s="15"/>
      <c r="C543" s="15"/>
      <c r="D543" s="18"/>
      <c r="E543" s="43"/>
      <c r="F543" s="43"/>
      <c r="H543" s="173"/>
    </row>
    <row r="544" spans="2:8" s="17" customFormat="1" x14ac:dyDescent="0.3">
      <c r="B544" s="15"/>
      <c r="C544" s="15"/>
      <c r="D544" s="18"/>
      <c r="E544" s="43"/>
      <c r="F544" s="43"/>
      <c r="H544" s="173"/>
    </row>
    <row r="545" spans="2:8" s="17" customFormat="1" x14ac:dyDescent="0.3">
      <c r="B545" s="15"/>
      <c r="C545" s="15"/>
      <c r="D545" s="18"/>
      <c r="E545" s="43"/>
      <c r="F545" s="43"/>
      <c r="H545" s="173"/>
    </row>
    <row r="546" spans="2:8" s="17" customFormat="1" x14ac:dyDescent="0.3">
      <c r="B546" s="15"/>
      <c r="C546" s="15"/>
      <c r="D546" s="18"/>
      <c r="E546" s="43"/>
      <c r="F546" s="43"/>
      <c r="H546" s="173"/>
    </row>
    <row r="547" spans="2:8" s="17" customFormat="1" x14ac:dyDescent="0.3">
      <c r="B547" s="15"/>
      <c r="C547" s="15"/>
      <c r="D547" s="18"/>
      <c r="E547" s="43"/>
      <c r="F547" s="43"/>
      <c r="H547" s="173"/>
    </row>
    <row r="548" spans="2:8" s="17" customFormat="1" x14ac:dyDescent="0.3">
      <c r="B548" s="15"/>
      <c r="C548" s="15"/>
      <c r="D548" s="18"/>
      <c r="E548" s="43"/>
      <c r="F548" s="43"/>
      <c r="H548" s="173"/>
    </row>
    <row r="549" spans="2:8" s="17" customFormat="1" x14ac:dyDescent="0.3">
      <c r="B549" s="15"/>
      <c r="C549" s="15"/>
      <c r="D549" s="18"/>
      <c r="E549" s="43"/>
      <c r="F549" s="43"/>
      <c r="H549" s="173"/>
    </row>
    <row r="550" spans="2:8" s="17" customFormat="1" x14ac:dyDescent="0.3">
      <c r="B550" s="15"/>
      <c r="C550" s="15"/>
      <c r="D550" s="18"/>
      <c r="E550" s="43"/>
      <c r="F550" s="43"/>
      <c r="H550" s="173"/>
    </row>
    <row r="551" spans="2:8" s="17" customFormat="1" x14ac:dyDescent="0.3">
      <c r="B551" s="15"/>
      <c r="C551" s="15"/>
      <c r="D551" s="18"/>
      <c r="E551" s="43"/>
      <c r="F551" s="43"/>
      <c r="H551" s="173"/>
    </row>
    <row r="552" spans="2:8" s="17" customFormat="1" x14ac:dyDescent="0.3">
      <c r="B552" s="15"/>
      <c r="C552" s="15"/>
      <c r="D552" s="18"/>
      <c r="E552" s="43"/>
      <c r="F552" s="43"/>
      <c r="H552" s="173"/>
    </row>
    <row r="553" spans="2:8" s="17" customFormat="1" x14ac:dyDescent="0.3">
      <c r="B553" s="15"/>
      <c r="C553" s="15"/>
      <c r="D553" s="18"/>
      <c r="E553" s="43"/>
      <c r="F553" s="43"/>
      <c r="H553" s="173"/>
    </row>
    <row r="554" spans="2:8" s="17" customFormat="1" x14ac:dyDescent="0.3">
      <c r="B554" s="15"/>
      <c r="C554" s="15"/>
      <c r="D554" s="18"/>
      <c r="E554" s="43"/>
      <c r="F554" s="43"/>
      <c r="H554" s="173"/>
    </row>
    <row r="555" spans="2:8" s="17" customFormat="1" x14ac:dyDescent="0.3">
      <c r="B555" s="15"/>
      <c r="C555" s="15"/>
      <c r="D555" s="18"/>
      <c r="E555" s="43"/>
      <c r="F555" s="43"/>
      <c r="H555" s="173"/>
    </row>
    <row r="556" spans="2:8" s="17" customFormat="1" x14ac:dyDescent="0.3">
      <c r="B556" s="15"/>
      <c r="C556" s="15"/>
      <c r="D556" s="18"/>
      <c r="E556" s="43"/>
      <c r="F556" s="43"/>
      <c r="H556" s="173"/>
    </row>
    <row r="557" spans="2:8" s="17" customFormat="1" x14ac:dyDescent="0.3">
      <c r="B557" s="15"/>
      <c r="C557" s="15"/>
      <c r="D557" s="18"/>
      <c r="E557" s="43"/>
      <c r="F557" s="43"/>
      <c r="H557" s="173"/>
    </row>
    <row r="558" spans="2:8" s="17" customFormat="1" x14ac:dyDescent="0.3">
      <c r="B558" s="15"/>
      <c r="C558" s="15"/>
      <c r="D558" s="18"/>
      <c r="E558" s="43"/>
      <c r="F558" s="43"/>
      <c r="H558" s="173"/>
    </row>
    <row r="559" spans="2:8" s="17" customFormat="1" x14ac:dyDescent="0.3">
      <c r="B559" s="15"/>
      <c r="C559" s="15"/>
      <c r="D559" s="18"/>
      <c r="E559" s="43"/>
      <c r="F559" s="43"/>
      <c r="H559" s="173"/>
    </row>
    <row r="560" spans="2:8" s="17" customFormat="1" x14ac:dyDescent="0.3">
      <c r="B560" s="15"/>
      <c r="C560" s="15"/>
      <c r="D560" s="18"/>
      <c r="E560" s="43"/>
      <c r="F560" s="43"/>
      <c r="H560" s="173"/>
    </row>
    <row r="561" spans="2:8" s="17" customFormat="1" x14ac:dyDescent="0.3">
      <c r="B561" s="15"/>
      <c r="C561" s="15"/>
      <c r="D561" s="18"/>
      <c r="E561" s="43"/>
      <c r="F561" s="43"/>
      <c r="H561" s="173"/>
    </row>
    <row r="562" spans="2:8" s="17" customFormat="1" x14ac:dyDescent="0.3">
      <c r="B562" s="15"/>
      <c r="C562" s="15"/>
      <c r="D562" s="18"/>
      <c r="E562" s="43"/>
      <c r="F562" s="43"/>
      <c r="H562" s="173"/>
    </row>
    <row r="563" spans="2:8" s="17" customFormat="1" x14ac:dyDescent="0.3">
      <c r="B563" s="15"/>
      <c r="C563" s="15"/>
      <c r="D563" s="18"/>
      <c r="E563" s="43"/>
      <c r="F563" s="43"/>
      <c r="H563" s="173"/>
    </row>
    <row r="564" spans="2:8" s="17" customFormat="1" x14ac:dyDescent="0.3">
      <c r="B564" s="15"/>
      <c r="C564" s="15"/>
      <c r="D564" s="18"/>
      <c r="E564" s="43"/>
      <c r="F564" s="43"/>
      <c r="H564" s="173"/>
    </row>
    <row r="565" spans="2:8" s="17" customFormat="1" x14ac:dyDescent="0.3">
      <c r="B565" s="15"/>
      <c r="C565" s="15"/>
      <c r="D565" s="18"/>
      <c r="E565" s="43"/>
      <c r="F565" s="43"/>
      <c r="H565" s="173"/>
    </row>
    <row r="566" spans="2:8" s="17" customFormat="1" x14ac:dyDescent="0.3">
      <c r="B566" s="15"/>
      <c r="C566" s="15"/>
      <c r="D566" s="18"/>
      <c r="E566" s="43"/>
      <c r="F566" s="43"/>
      <c r="H566" s="173"/>
    </row>
    <row r="567" spans="2:8" s="17" customFormat="1" x14ac:dyDescent="0.3">
      <c r="B567" s="15"/>
      <c r="C567" s="15"/>
      <c r="D567" s="18"/>
      <c r="E567" s="43"/>
      <c r="F567" s="43"/>
      <c r="H567" s="173"/>
    </row>
    <row r="568" spans="2:8" s="17" customFormat="1" x14ac:dyDescent="0.3">
      <c r="B568" s="15"/>
      <c r="C568" s="15"/>
      <c r="D568" s="18"/>
      <c r="E568" s="43"/>
      <c r="F568" s="43"/>
      <c r="H568" s="173"/>
    </row>
    <row r="569" spans="2:8" s="17" customFormat="1" x14ac:dyDescent="0.3">
      <c r="B569" s="15"/>
      <c r="C569" s="15"/>
      <c r="D569" s="18"/>
      <c r="E569" s="43"/>
      <c r="F569" s="43"/>
      <c r="H569" s="173"/>
    </row>
    <row r="570" spans="2:8" s="17" customFormat="1" x14ac:dyDescent="0.3">
      <c r="B570" s="15"/>
      <c r="C570" s="15"/>
      <c r="D570" s="18"/>
      <c r="E570" s="43"/>
      <c r="F570" s="43"/>
      <c r="H570" s="173"/>
    </row>
    <row r="571" spans="2:8" s="17" customFormat="1" x14ac:dyDescent="0.3">
      <c r="B571" s="15"/>
      <c r="C571" s="15"/>
      <c r="D571" s="18"/>
      <c r="E571" s="43"/>
      <c r="F571" s="43"/>
      <c r="H571" s="173"/>
    </row>
    <row r="572" spans="2:8" s="17" customFormat="1" x14ac:dyDescent="0.3">
      <c r="B572" s="15"/>
      <c r="C572" s="15"/>
      <c r="D572" s="18"/>
      <c r="E572" s="43"/>
      <c r="F572" s="43"/>
      <c r="H572" s="173"/>
    </row>
    <row r="573" spans="2:8" s="17" customFormat="1" x14ac:dyDescent="0.3">
      <c r="B573" s="15"/>
      <c r="C573" s="15"/>
      <c r="D573" s="18"/>
      <c r="E573" s="43"/>
      <c r="F573" s="43"/>
      <c r="H573" s="173"/>
    </row>
    <row r="574" spans="2:8" s="17" customFormat="1" x14ac:dyDescent="0.3">
      <c r="B574" s="15"/>
      <c r="C574" s="15"/>
      <c r="D574" s="18"/>
      <c r="E574" s="43"/>
      <c r="F574" s="43"/>
      <c r="H574" s="173"/>
    </row>
    <row r="575" spans="2:8" s="17" customFormat="1" x14ac:dyDescent="0.3">
      <c r="B575" s="15"/>
      <c r="C575" s="15"/>
      <c r="D575" s="18"/>
      <c r="E575" s="43"/>
      <c r="F575" s="43"/>
      <c r="H575" s="173"/>
    </row>
    <row r="576" spans="2:8" s="17" customFormat="1" x14ac:dyDescent="0.3">
      <c r="B576" s="15"/>
      <c r="C576" s="15"/>
      <c r="D576" s="18"/>
      <c r="E576" s="43"/>
      <c r="F576" s="43"/>
      <c r="H576" s="173"/>
    </row>
    <row r="577" spans="2:8" s="17" customFormat="1" x14ac:dyDescent="0.3">
      <c r="B577" s="15"/>
      <c r="C577" s="15"/>
      <c r="D577" s="18"/>
      <c r="E577" s="43"/>
      <c r="F577" s="43"/>
      <c r="H577" s="173"/>
    </row>
    <row r="578" spans="2:8" s="17" customFormat="1" x14ac:dyDescent="0.3">
      <c r="B578" s="15"/>
      <c r="C578" s="15"/>
      <c r="D578" s="18"/>
      <c r="E578" s="43"/>
      <c r="F578" s="43"/>
      <c r="H578" s="173"/>
    </row>
    <row r="579" spans="2:8" s="17" customFormat="1" x14ac:dyDescent="0.3">
      <c r="B579" s="15"/>
      <c r="C579" s="15"/>
      <c r="D579" s="18"/>
      <c r="E579" s="43"/>
      <c r="F579" s="43"/>
      <c r="H579" s="173"/>
    </row>
    <row r="580" spans="2:8" s="17" customFormat="1" x14ac:dyDescent="0.3">
      <c r="B580" s="15"/>
      <c r="C580" s="15"/>
      <c r="D580" s="18"/>
      <c r="E580" s="43"/>
      <c r="F580" s="43"/>
      <c r="H580" s="173"/>
    </row>
    <row r="581" spans="2:8" s="17" customFormat="1" x14ac:dyDescent="0.3">
      <c r="B581" s="15"/>
      <c r="C581" s="15"/>
      <c r="D581" s="18"/>
      <c r="E581" s="43"/>
      <c r="F581" s="43"/>
      <c r="H581" s="173"/>
    </row>
    <row r="582" spans="2:8" s="17" customFormat="1" x14ac:dyDescent="0.3">
      <c r="B582" s="15"/>
      <c r="C582" s="15"/>
      <c r="D582" s="18"/>
      <c r="E582" s="43"/>
      <c r="F582" s="43"/>
      <c r="H582" s="173"/>
    </row>
    <row r="583" spans="2:8" s="17" customFormat="1" x14ac:dyDescent="0.3">
      <c r="B583" s="15"/>
      <c r="C583" s="15"/>
      <c r="D583" s="18"/>
      <c r="E583" s="43"/>
      <c r="F583" s="43"/>
      <c r="H583" s="173"/>
    </row>
    <row r="584" spans="2:8" s="17" customFormat="1" x14ac:dyDescent="0.3">
      <c r="B584" s="15"/>
      <c r="C584" s="15"/>
      <c r="D584" s="18"/>
      <c r="E584" s="43"/>
      <c r="F584" s="43"/>
      <c r="H584" s="173"/>
    </row>
    <row r="585" spans="2:8" s="17" customFormat="1" x14ac:dyDescent="0.3">
      <c r="B585" s="15"/>
      <c r="C585" s="15"/>
      <c r="D585" s="18"/>
      <c r="E585" s="43"/>
      <c r="F585" s="43"/>
      <c r="H585" s="173"/>
    </row>
    <row r="586" spans="2:8" s="17" customFormat="1" x14ac:dyDescent="0.3">
      <c r="B586" s="15"/>
      <c r="C586" s="15"/>
      <c r="D586" s="18"/>
      <c r="E586" s="43"/>
      <c r="F586" s="43"/>
      <c r="H586" s="173"/>
    </row>
    <row r="587" spans="2:8" s="17" customFormat="1" x14ac:dyDescent="0.3">
      <c r="B587" s="15"/>
      <c r="C587" s="15"/>
      <c r="D587" s="18"/>
      <c r="E587" s="43"/>
      <c r="F587" s="43"/>
      <c r="H587" s="173"/>
    </row>
    <row r="588" spans="2:8" s="17" customFormat="1" x14ac:dyDescent="0.3">
      <c r="B588" s="15"/>
      <c r="C588" s="15"/>
      <c r="D588" s="18"/>
      <c r="E588" s="43"/>
      <c r="F588" s="43"/>
      <c r="H588" s="173"/>
    </row>
    <row r="589" spans="2:8" s="17" customFormat="1" x14ac:dyDescent="0.3">
      <c r="B589" s="15"/>
      <c r="C589" s="15"/>
      <c r="D589" s="18"/>
      <c r="E589" s="43"/>
      <c r="F589" s="43"/>
      <c r="H589" s="173"/>
    </row>
    <row r="590" spans="2:8" s="17" customFormat="1" x14ac:dyDescent="0.3">
      <c r="B590" s="15"/>
      <c r="C590" s="15"/>
      <c r="D590" s="18"/>
      <c r="E590" s="43"/>
      <c r="F590" s="43"/>
      <c r="H590" s="173"/>
    </row>
    <row r="591" spans="2:8" s="17" customFormat="1" x14ac:dyDescent="0.3">
      <c r="B591" s="15"/>
      <c r="C591" s="15"/>
      <c r="D591" s="18"/>
      <c r="E591" s="43"/>
      <c r="F591" s="43"/>
      <c r="H591" s="173"/>
    </row>
    <row r="592" spans="2:8" s="17" customFormat="1" x14ac:dyDescent="0.3">
      <c r="B592" s="15"/>
      <c r="C592" s="15"/>
      <c r="D592" s="18"/>
      <c r="E592" s="43"/>
      <c r="F592" s="43"/>
      <c r="H592" s="173"/>
    </row>
    <row r="593" spans="2:8" s="17" customFormat="1" x14ac:dyDescent="0.3">
      <c r="B593" s="15"/>
      <c r="C593" s="15"/>
      <c r="D593" s="18"/>
      <c r="E593" s="43"/>
      <c r="F593" s="43"/>
      <c r="H593" s="173"/>
    </row>
    <row r="594" spans="2:8" s="17" customFormat="1" x14ac:dyDescent="0.3">
      <c r="B594" s="15"/>
      <c r="C594" s="15"/>
      <c r="D594" s="18"/>
      <c r="E594" s="43"/>
      <c r="F594" s="43"/>
      <c r="H594" s="173"/>
    </row>
    <row r="595" spans="2:8" s="17" customFormat="1" x14ac:dyDescent="0.3">
      <c r="B595" s="15"/>
      <c r="C595" s="15"/>
      <c r="D595" s="18"/>
      <c r="E595" s="43"/>
      <c r="F595" s="43"/>
      <c r="H595" s="173"/>
    </row>
    <row r="596" spans="2:8" s="17" customFormat="1" x14ac:dyDescent="0.3">
      <c r="B596" s="15"/>
      <c r="C596" s="15"/>
      <c r="D596" s="18"/>
      <c r="E596" s="43"/>
      <c r="F596" s="43"/>
      <c r="H596" s="173"/>
    </row>
    <row r="597" spans="2:8" s="17" customFormat="1" x14ac:dyDescent="0.3">
      <c r="B597" s="15"/>
      <c r="C597" s="15"/>
      <c r="D597" s="18"/>
      <c r="E597" s="43"/>
      <c r="F597" s="43"/>
      <c r="H597" s="173"/>
    </row>
    <row r="598" spans="2:8" s="17" customFormat="1" x14ac:dyDescent="0.3">
      <c r="B598" s="15"/>
      <c r="C598" s="15"/>
      <c r="D598" s="18"/>
      <c r="E598" s="43"/>
      <c r="F598" s="43"/>
      <c r="H598" s="173"/>
    </row>
    <row r="599" spans="2:8" s="17" customFormat="1" x14ac:dyDescent="0.3">
      <c r="B599" s="15"/>
      <c r="C599" s="15"/>
      <c r="D599" s="18"/>
      <c r="E599" s="43"/>
      <c r="F599" s="43"/>
      <c r="H599" s="173"/>
    </row>
    <row r="600" spans="2:8" s="17" customFormat="1" x14ac:dyDescent="0.3">
      <c r="B600" s="15"/>
      <c r="C600" s="15"/>
      <c r="D600" s="18"/>
      <c r="E600" s="43"/>
      <c r="F600" s="43"/>
      <c r="H600" s="173"/>
    </row>
    <row r="601" spans="2:8" s="17" customFormat="1" x14ac:dyDescent="0.3">
      <c r="B601" s="15"/>
      <c r="C601" s="15"/>
      <c r="D601" s="18"/>
      <c r="E601" s="43"/>
      <c r="F601" s="43"/>
      <c r="H601" s="173"/>
    </row>
    <row r="602" spans="2:8" s="17" customFormat="1" x14ac:dyDescent="0.3">
      <c r="B602" s="15"/>
      <c r="C602" s="15"/>
      <c r="D602" s="18"/>
      <c r="E602" s="43"/>
      <c r="F602" s="43"/>
      <c r="H602" s="173"/>
    </row>
    <row r="603" spans="2:8" s="17" customFormat="1" x14ac:dyDescent="0.3">
      <c r="B603" s="15"/>
      <c r="C603" s="15"/>
      <c r="D603" s="18"/>
      <c r="E603" s="43"/>
      <c r="F603" s="43"/>
      <c r="H603" s="173"/>
    </row>
    <row r="604" spans="2:8" s="17" customFormat="1" x14ac:dyDescent="0.3">
      <c r="B604" s="15"/>
      <c r="C604" s="15"/>
      <c r="D604" s="18"/>
      <c r="E604" s="43"/>
      <c r="F604" s="43"/>
      <c r="H604" s="173"/>
    </row>
    <row r="605" spans="2:8" s="17" customFormat="1" x14ac:dyDescent="0.3">
      <c r="B605" s="15"/>
      <c r="C605" s="15"/>
      <c r="D605" s="18"/>
      <c r="E605" s="43"/>
      <c r="F605" s="43"/>
      <c r="H605" s="173"/>
    </row>
    <row r="606" spans="2:8" s="17" customFormat="1" x14ac:dyDescent="0.3">
      <c r="B606" s="15"/>
      <c r="C606" s="15"/>
      <c r="D606" s="18"/>
      <c r="E606" s="43"/>
      <c r="F606" s="43"/>
      <c r="H606" s="173"/>
    </row>
    <row r="607" spans="2:8" s="17" customFormat="1" x14ac:dyDescent="0.3">
      <c r="B607" s="15"/>
      <c r="C607" s="15"/>
      <c r="D607" s="18"/>
      <c r="E607" s="43"/>
      <c r="F607" s="43"/>
      <c r="H607" s="173"/>
    </row>
    <row r="608" spans="2:8" s="17" customFormat="1" x14ac:dyDescent="0.3">
      <c r="B608" s="15"/>
      <c r="C608" s="15"/>
      <c r="D608" s="18"/>
      <c r="E608" s="43"/>
      <c r="F608" s="43"/>
      <c r="H608" s="173"/>
    </row>
    <row r="609" spans="2:8" s="17" customFormat="1" x14ac:dyDescent="0.3">
      <c r="B609" s="15"/>
      <c r="C609" s="15"/>
      <c r="D609" s="18"/>
      <c r="E609" s="43"/>
      <c r="F609" s="43"/>
      <c r="H609" s="173"/>
    </row>
    <row r="610" spans="2:8" s="17" customFormat="1" x14ac:dyDescent="0.3">
      <c r="B610" s="15"/>
      <c r="C610" s="15"/>
      <c r="D610" s="18"/>
      <c r="E610" s="43"/>
      <c r="F610" s="43"/>
      <c r="H610" s="173"/>
    </row>
    <row r="611" spans="2:8" s="17" customFormat="1" x14ac:dyDescent="0.3">
      <c r="B611" s="15"/>
      <c r="C611" s="15"/>
      <c r="D611" s="18"/>
      <c r="E611" s="43"/>
      <c r="F611" s="43"/>
      <c r="H611" s="173"/>
    </row>
    <row r="612" spans="2:8" s="17" customFormat="1" x14ac:dyDescent="0.3">
      <c r="B612" s="15"/>
      <c r="C612" s="15"/>
      <c r="D612" s="18"/>
      <c r="E612" s="43"/>
      <c r="F612" s="43"/>
      <c r="H612" s="173"/>
    </row>
    <row r="613" spans="2:8" s="17" customFormat="1" x14ac:dyDescent="0.3">
      <c r="B613" s="15"/>
      <c r="C613" s="15"/>
      <c r="D613" s="18"/>
      <c r="E613" s="43"/>
      <c r="F613" s="43"/>
      <c r="H613" s="173"/>
    </row>
    <row r="614" spans="2:8" s="17" customFormat="1" x14ac:dyDescent="0.3">
      <c r="B614" s="15"/>
      <c r="C614" s="15"/>
      <c r="D614" s="18"/>
      <c r="E614" s="43"/>
      <c r="F614" s="43"/>
      <c r="H614" s="173"/>
    </row>
    <row r="615" spans="2:8" s="17" customFormat="1" x14ac:dyDescent="0.3">
      <c r="B615" s="15"/>
      <c r="C615" s="15"/>
      <c r="D615" s="18"/>
      <c r="E615" s="43"/>
      <c r="F615" s="43"/>
      <c r="H615" s="173"/>
    </row>
    <row r="616" spans="2:8" s="17" customFormat="1" x14ac:dyDescent="0.3">
      <c r="B616" s="15"/>
      <c r="C616" s="15"/>
      <c r="D616" s="18"/>
      <c r="E616" s="43"/>
      <c r="F616" s="43"/>
      <c r="H616" s="173"/>
    </row>
    <row r="617" spans="2:8" s="17" customFormat="1" x14ac:dyDescent="0.3">
      <c r="B617" s="15"/>
      <c r="C617" s="15"/>
      <c r="D617" s="18"/>
      <c r="E617" s="43"/>
      <c r="F617" s="43"/>
      <c r="H617" s="173"/>
    </row>
    <row r="618" spans="2:8" s="17" customFormat="1" x14ac:dyDescent="0.3">
      <c r="B618" s="15"/>
      <c r="C618" s="15"/>
      <c r="D618" s="18"/>
      <c r="E618" s="43"/>
      <c r="F618" s="43"/>
      <c r="H618" s="173"/>
    </row>
    <row r="619" spans="2:8" s="17" customFormat="1" x14ac:dyDescent="0.3">
      <c r="B619" s="15"/>
      <c r="C619" s="15"/>
      <c r="D619" s="18"/>
      <c r="E619" s="43"/>
      <c r="F619" s="43"/>
      <c r="H619" s="173"/>
    </row>
    <row r="620" spans="2:8" s="17" customFormat="1" x14ac:dyDescent="0.3">
      <c r="B620" s="15"/>
      <c r="C620" s="15"/>
      <c r="D620" s="18"/>
      <c r="E620" s="43"/>
      <c r="F620" s="43"/>
      <c r="H620" s="173"/>
    </row>
    <row r="621" spans="2:8" s="17" customFormat="1" x14ac:dyDescent="0.3">
      <c r="B621" s="15"/>
      <c r="C621" s="15"/>
      <c r="D621" s="18"/>
      <c r="E621" s="43"/>
      <c r="F621" s="43"/>
      <c r="H621" s="173"/>
    </row>
    <row r="622" spans="2:8" s="17" customFormat="1" x14ac:dyDescent="0.3">
      <c r="B622" s="15"/>
      <c r="C622" s="15"/>
      <c r="D622" s="18"/>
      <c r="E622" s="43"/>
      <c r="F622" s="43"/>
      <c r="H622" s="173"/>
    </row>
    <row r="623" spans="2:8" s="17" customFormat="1" x14ac:dyDescent="0.3">
      <c r="B623" s="15"/>
      <c r="C623" s="15"/>
      <c r="D623" s="18"/>
      <c r="E623" s="43"/>
      <c r="F623" s="43"/>
      <c r="H623" s="173"/>
    </row>
    <row r="624" spans="2:8" s="17" customFormat="1" x14ac:dyDescent="0.3">
      <c r="B624" s="15"/>
      <c r="C624" s="15"/>
      <c r="D624" s="18"/>
      <c r="E624" s="43"/>
      <c r="F624" s="43"/>
      <c r="H624" s="173"/>
    </row>
    <row r="625" spans="2:8" s="17" customFormat="1" x14ac:dyDescent="0.3">
      <c r="B625" s="15"/>
      <c r="C625" s="15"/>
      <c r="D625" s="18"/>
      <c r="E625" s="43"/>
      <c r="F625" s="43"/>
      <c r="H625" s="173"/>
    </row>
    <row r="626" spans="2:8" s="17" customFormat="1" x14ac:dyDescent="0.3">
      <c r="B626" s="15"/>
      <c r="C626" s="15"/>
      <c r="D626" s="18"/>
      <c r="E626" s="43"/>
      <c r="F626" s="43"/>
      <c r="H626" s="173"/>
    </row>
    <row r="627" spans="2:8" s="17" customFormat="1" x14ac:dyDescent="0.3">
      <c r="B627" s="15"/>
      <c r="C627" s="15"/>
      <c r="D627" s="18"/>
      <c r="E627" s="43"/>
      <c r="F627" s="43"/>
      <c r="H627" s="173"/>
    </row>
    <row r="628" spans="2:8" s="17" customFormat="1" x14ac:dyDescent="0.3">
      <c r="B628" s="15"/>
      <c r="C628" s="15"/>
      <c r="D628" s="18"/>
      <c r="E628" s="43"/>
      <c r="F628" s="43"/>
      <c r="H628" s="173"/>
    </row>
    <row r="629" spans="2:8" s="17" customFormat="1" x14ac:dyDescent="0.3">
      <c r="B629" s="15"/>
      <c r="C629" s="15"/>
      <c r="D629" s="18"/>
      <c r="E629" s="43"/>
      <c r="F629" s="43"/>
      <c r="H629" s="173"/>
    </row>
    <row r="630" spans="2:8" s="17" customFormat="1" x14ac:dyDescent="0.3">
      <c r="B630" s="15"/>
      <c r="C630" s="15"/>
      <c r="D630" s="18"/>
      <c r="E630" s="43"/>
      <c r="F630" s="43"/>
      <c r="H630" s="173"/>
    </row>
    <row r="631" spans="2:8" s="17" customFormat="1" x14ac:dyDescent="0.3">
      <c r="B631" s="15"/>
      <c r="C631" s="15"/>
      <c r="D631" s="18"/>
      <c r="E631" s="43"/>
      <c r="F631" s="43"/>
      <c r="H631" s="173"/>
    </row>
    <row r="632" spans="2:8" s="17" customFormat="1" x14ac:dyDescent="0.3">
      <c r="B632" s="15"/>
      <c r="C632" s="15"/>
      <c r="D632" s="18"/>
      <c r="E632" s="43"/>
      <c r="F632" s="43"/>
      <c r="H632" s="173"/>
    </row>
    <row r="633" spans="2:8" s="17" customFormat="1" x14ac:dyDescent="0.3">
      <c r="B633" s="15"/>
      <c r="C633" s="15"/>
      <c r="D633" s="18"/>
      <c r="E633" s="43"/>
      <c r="F633" s="43"/>
      <c r="H633" s="173"/>
    </row>
    <row r="634" spans="2:8" s="17" customFormat="1" x14ac:dyDescent="0.3">
      <c r="B634" s="15"/>
      <c r="C634" s="15"/>
      <c r="D634" s="18"/>
      <c r="E634" s="43"/>
      <c r="F634" s="43"/>
      <c r="H634" s="173"/>
    </row>
    <row r="635" spans="2:8" s="17" customFormat="1" x14ac:dyDescent="0.3">
      <c r="B635" s="15"/>
      <c r="C635" s="15"/>
      <c r="D635" s="18"/>
      <c r="E635" s="43"/>
      <c r="F635" s="43"/>
      <c r="H635" s="173"/>
    </row>
    <row r="636" spans="2:8" s="17" customFormat="1" x14ac:dyDescent="0.3">
      <c r="B636" s="15"/>
      <c r="C636" s="15"/>
      <c r="D636" s="18"/>
      <c r="E636" s="43"/>
      <c r="F636" s="43"/>
      <c r="H636" s="173"/>
    </row>
    <row r="637" spans="2:8" s="17" customFormat="1" x14ac:dyDescent="0.3">
      <c r="B637" s="15"/>
      <c r="C637" s="15"/>
      <c r="D637" s="18"/>
      <c r="E637" s="43"/>
      <c r="F637" s="43"/>
      <c r="H637" s="173"/>
    </row>
    <row r="638" spans="2:8" s="17" customFormat="1" x14ac:dyDescent="0.3">
      <c r="B638" s="15"/>
      <c r="C638" s="15"/>
      <c r="D638" s="18"/>
      <c r="E638" s="43"/>
      <c r="F638" s="43"/>
      <c r="H638" s="173"/>
    </row>
    <row r="639" spans="2:8" s="17" customFormat="1" x14ac:dyDescent="0.3">
      <c r="B639" s="15"/>
      <c r="C639" s="15"/>
      <c r="D639" s="18"/>
      <c r="E639" s="43"/>
      <c r="F639" s="43"/>
      <c r="H639" s="173"/>
    </row>
    <row r="640" spans="2:8" s="17" customFormat="1" x14ac:dyDescent="0.3">
      <c r="B640" s="15"/>
      <c r="C640" s="15"/>
      <c r="D640" s="18"/>
      <c r="E640" s="43"/>
      <c r="F640" s="43"/>
      <c r="H640" s="173"/>
    </row>
    <row r="641" spans="2:8" s="17" customFormat="1" x14ac:dyDescent="0.3">
      <c r="B641" s="15"/>
      <c r="C641" s="15"/>
      <c r="D641" s="18"/>
      <c r="E641" s="43"/>
      <c r="F641" s="43"/>
      <c r="H641" s="173"/>
    </row>
    <row r="642" spans="2:8" s="17" customFormat="1" x14ac:dyDescent="0.3">
      <c r="B642" s="15"/>
      <c r="C642" s="15"/>
      <c r="D642" s="18"/>
      <c r="E642" s="43"/>
      <c r="F642" s="43"/>
      <c r="H642" s="173"/>
    </row>
    <row r="643" spans="2:8" s="17" customFormat="1" x14ac:dyDescent="0.3">
      <c r="B643" s="15"/>
      <c r="C643" s="15"/>
      <c r="D643" s="18"/>
      <c r="E643" s="43"/>
      <c r="F643" s="43"/>
      <c r="H643" s="173"/>
    </row>
    <row r="644" spans="2:8" s="17" customFormat="1" x14ac:dyDescent="0.3">
      <c r="B644" s="15"/>
      <c r="C644" s="15"/>
      <c r="D644" s="18"/>
      <c r="E644" s="43"/>
      <c r="F644" s="43"/>
      <c r="H644" s="173"/>
    </row>
    <row r="645" spans="2:8" s="17" customFormat="1" x14ac:dyDescent="0.3">
      <c r="B645" s="15"/>
      <c r="C645" s="15"/>
      <c r="D645" s="18"/>
      <c r="E645" s="43"/>
      <c r="F645" s="43"/>
      <c r="H645" s="173"/>
    </row>
    <row r="646" spans="2:8" s="17" customFormat="1" x14ac:dyDescent="0.3">
      <c r="B646" s="15"/>
      <c r="C646" s="15"/>
      <c r="D646" s="18"/>
      <c r="E646" s="43"/>
      <c r="F646" s="43"/>
      <c r="H646" s="173"/>
    </row>
  </sheetData>
  <sheetProtection algorithmName="SHA-512" hashValue="V2+twILT/4uFj0T9FIuJafhay6sQs4lyapTPixyAjAgoyLrPgnUDLmlRuVxx4v5DLcZkSqwrnAsDDHC3lsTT8A==" saltValue="KERii0CRxc8Y/FP1HgBm8Q==" spinCount="100000" sheet="1" objects="1" scenarios="1" selectLockedCells="1" selectUnlockedCells="1"/>
  <mergeCells count="3">
    <mergeCell ref="A13:B13"/>
    <mergeCell ref="C4:C5"/>
    <mergeCell ref="A1:L1"/>
  </mergeCells>
  <pageMargins left="0.25" right="0.25" top="0.39" bottom="0.46" header="0.3" footer="0.3"/>
  <pageSetup paperSize="9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opLeftCell="A46" workbookViewId="0">
      <selection activeCell="O56" sqref="O56"/>
    </sheetView>
  </sheetViews>
  <sheetFormatPr defaultRowHeight="16.5" x14ac:dyDescent="0.3"/>
  <cols>
    <col min="1" max="1" width="4.85546875" style="78" customWidth="1"/>
    <col min="2" max="2" width="32.85546875" style="13" customWidth="1"/>
    <col min="3" max="3" width="8.28515625" style="13" customWidth="1"/>
    <col min="4" max="4" width="9.140625" style="78" customWidth="1"/>
    <col min="5" max="5" width="15.28515625" style="13" hidden="1" customWidth="1"/>
    <col min="6" max="6" width="15" style="13" hidden="1" customWidth="1"/>
    <col min="7" max="7" width="9.140625" style="13" hidden="1" customWidth="1"/>
    <col min="8" max="8" width="13.42578125" style="174" hidden="1" customWidth="1"/>
    <col min="9" max="10" width="16.5703125" style="13" customWidth="1"/>
    <col min="11" max="11" width="18.140625" style="13" customWidth="1"/>
    <col min="12" max="16384" width="9.140625" style="13"/>
  </cols>
  <sheetData>
    <row r="1" spans="1:12" ht="48.75" customHeight="1" x14ac:dyDescent="0.3">
      <c r="A1" s="296" t="s">
        <v>156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2" ht="38.25" customHeight="1" x14ac:dyDescent="0.3">
      <c r="A2" s="306" t="s">
        <v>0</v>
      </c>
      <c r="B2" s="305" t="s">
        <v>119</v>
      </c>
      <c r="C2" s="278" t="s">
        <v>182</v>
      </c>
      <c r="D2" s="305" t="s">
        <v>170</v>
      </c>
      <c r="E2" s="108" t="s">
        <v>85</v>
      </c>
      <c r="F2" s="108" t="s">
        <v>120</v>
      </c>
      <c r="G2" s="240"/>
      <c r="H2" s="238"/>
      <c r="I2" s="305" t="s">
        <v>85</v>
      </c>
      <c r="J2" s="305" t="s">
        <v>221</v>
      </c>
      <c r="K2" s="278" t="s">
        <v>210</v>
      </c>
    </row>
    <row r="3" spans="1:12" ht="18.75" customHeight="1" x14ac:dyDescent="0.3">
      <c r="A3" s="306"/>
      <c r="B3" s="305"/>
      <c r="C3" s="278"/>
      <c r="D3" s="305"/>
      <c r="E3" s="109">
        <v>4</v>
      </c>
      <c r="F3" s="109">
        <v>5</v>
      </c>
      <c r="G3" s="240"/>
      <c r="H3" s="238"/>
      <c r="I3" s="305"/>
      <c r="J3" s="305"/>
      <c r="K3" s="278"/>
    </row>
    <row r="4" spans="1:12" ht="18.75" customHeight="1" x14ac:dyDescent="0.3">
      <c r="A4" s="109">
        <v>1</v>
      </c>
      <c r="B4" s="109">
        <v>2</v>
      </c>
      <c r="C4" s="109">
        <v>3</v>
      </c>
      <c r="D4" s="109">
        <v>4</v>
      </c>
      <c r="E4" s="109"/>
      <c r="F4" s="109"/>
      <c r="G4" s="240"/>
      <c r="H4" s="238"/>
      <c r="I4" s="240">
        <v>5</v>
      </c>
      <c r="J4" s="240">
        <v>6</v>
      </c>
      <c r="K4" s="210">
        <v>7</v>
      </c>
    </row>
    <row r="5" spans="1:12" ht="18.75" customHeight="1" x14ac:dyDescent="0.3">
      <c r="A5" s="110"/>
      <c r="B5" s="302" t="s">
        <v>157</v>
      </c>
      <c r="C5" s="303"/>
      <c r="D5" s="303"/>
      <c r="E5" s="303"/>
      <c r="F5" s="304"/>
      <c r="G5" s="119"/>
      <c r="H5" s="175"/>
      <c r="I5" s="119"/>
      <c r="J5" s="119"/>
      <c r="K5" s="119"/>
    </row>
    <row r="6" spans="1:12" ht="18.75" customHeight="1" x14ac:dyDescent="0.3">
      <c r="A6" s="111">
        <v>1</v>
      </c>
      <c r="B6" s="112" t="s">
        <v>2</v>
      </c>
      <c r="C6" s="111">
        <v>1</v>
      </c>
      <c r="D6" s="111">
        <v>1</v>
      </c>
      <c r="E6" s="113">
        <v>250000</v>
      </c>
      <c r="F6" s="113">
        <f>E6*D6</f>
        <v>250000</v>
      </c>
      <c r="G6" s="153">
        <v>0.08</v>
      </c>
      <c r="H6" s="180">
        <f>E6*G6</f>
        <v>20000</v>
      </c>
      <c r="I6" s="123">
        <f>(E6*G6)+E6</f>
        <v>270000</v>
      </c>
      <c r="J6" s="123">
        <f>I6*D6</f>
        <v>270000</v>
      </c>
      <c r="K6" s="123">
        <f>J6*12</f>
        <v>3240000</v>
      </c>
      <c r="L6" s="75"/>
    </row>
    <row r="7" spans="1:12" ht="18.75" customHeight="1" x14ac:dyDescent="0.3">
      <c r="A7" s="111">
        <v>2</v>
      </c>
      <c r="B7" s="112" t="s">
        <v>121</v>
      </c>
      <c r="C7" s="111">
        <v>1</v>
      </c>
      <c r="D7" s="111">
        <v>1</v>
      </c>
      <c r="E7" s="113">
        <v>154000</v>
      </c>
      <c r="F7" s="113">
        <f t="shared" ref="F7:F16" si="0">E7*D7</f>
        <v>154000</v>
      </c>
      <c r="G7" s="153">
        <v>0.08</v>
      </c>
      <c r="H7" s="180">
        <f t="shared" ref="H7:H16" si="1">E7*G7</f>
        <v>12320</v>
      </c>
      <c r="I7" s="123">
        <f t="shared" ref="I7:I64" si="2">(E7*G7)+E7</f>
        <v>166320</v>
      </c>
      <c r="J7" s="123">
        <f t="shared" ref="J7:J64" si="3">I7*D7</f>
        <v>166320</v>
      </c>
      <c r="K7" s="123">
        <f t="shared" ref="K7:K64" si="4">J7*12</f>
        <v>1995840</v>
      </c>
      <c r="L7" s="75"/>
    </row>
    <row r="8" spans="1:12" ht="18.75" customHeight="1" x14ac:dyDescent="0.3">
      <c r="A8" s="111">
        <v>3</v>
      </c>
      <c r="B8" s="112" t="s">
        <v>122</v>
      </c>
      <c r="C8" s="111">
        <v>1</v>
      </c>
      <c r="D8" s="111">
        <v>1</v>
      </c>
      <c r="E8" s="113">
        <v>154000</v>
      </c>
      <c r="F8" s="113">
        <f t="shared" si="0"/>
        <v>154000</v>
      </c>
      <c r="G8" s="153">
        <v>0.08</v>
      </c>
      <c r="H8" s="180">
        <f t="shared" si="1"/>
        <v>12320</v>
      </c>
      <c r="I8" s="123">
        <f t="shared" si="2"/>
        <v>166320</v>
      </c>
      <c r="J8" s="123">
        <f t="shared" si="3"/>
        <v>166320</v>
      </c>
      <c r="K8" s="123">
        <f t="shared" si="4"/>
        <v>1995840</v>
      </c>
      <c r="L8" s="75"/>
    </row>
    <row r="9" spans="1:12" ht="18.75" customHeight="1" x14ac:dyDescent="0.3">
      <c r="A9" s="111">
        <v>4</v>
      </c>
      <c r="B9" s="112" t="s">
        <v>194</v>
      </c>
      <c r="C9" s="111">
        <v>1</v>
      </c>
      <c r="D9" s="111">
        <v>1</v>
      </c>
      <c r="E9" s="113">
        <v>170500</v>
      </c>
      <c r="F9" s="113">
        <f t="shared" si="0"/>
        <v>170500</v>
      </c>
      <c r="G9" s="153">
        <v>0.08</v>
      </c>
      <c r="H9" s="180">
        <f t="shared" si="1"/>
        <v>13640</v>
      </c>
      <c r="I9" s="123">
        <f t="shared" si="2"/>
        <v>184140</v>
      </c>
      <c r="J9" s="123">
        <f t="shared" si="3"/>
        <v>184140</v>
      </c>
      <c r="K9" s="123">
        <f t="shared" si="4"/>
        <v>2209680</v>
      </c>
      <c r="L9" s="75"/>
    </row>
    <row r="10" spans="1:12" ht="18.75" customHeight="1" x14ac:dyDescent="0.3">
      <c r="A10" s="111">
        <v>5</v>
      </c>
      <c r="B10" s="112" t="s">
        <v>195</v>
      </c>
      <c r="C10" s="111">
        <v>1</v>
      </c>
      <c r="D10" s="111">
        <v>1</v>
      </c>
      <c r="E10" s="113">
        <v>150000</v>
      </c>
      <c r="F10" s="113">
        <f t="shared" si="0"/>
        <v>150000</v>
      </c>
      <c r="G10" s="153">
        <v>0.08</v>
      </c>
      <c r="H10" s="180">
        <f t="shared" si="1"/>
        <v>12000</v>
      </c>
      <c r="I10" s="123">
        <f t="shared" si="2"/>
        <v>162000</v>
      </c>
      <c r="J10" s="123">
        <f t="shared" si="3"/>
        <v>162000</v>
      </c>
      <c r="K10" s="123">
        <f t="shared" si="4"/>
        <v>1944000</v>
      </c>
      <c r="L10" s="75"/>
    </row>
    <row r="11" spans="1:12" ht="18.75" customHeight="1" x14ac:dyDescent="0.3">
      <c r="A11" s="111">
        <v>6</v>
      </c>
      <c r="B11" s="112" t="s">
        <v>123</v>
      </c>
      <c r="C11" s="111">
        <v>1</v>
      </c>
      <c r="D11" s="111">
        <v>1</v>
      </c>
      <c r="E11" s="113">
        <v>170500</v>
      </c>
      <c r="F11" s="113">
        <f t="shared" si="0"/>
        <v>170500</v>
      </c>
      <c r="G11" s="153">
        <v>0.08</v>
      </c>
      <c r="H11" s="180">
        <f t="shared" si="1"/>
        <v>13640</v>
      </c>
      <c r="I11" s="123">
        <f t="shared" si="2"/>
        <v>184140</v>
      </c>
      <c r="J11" s="123">
        <f t="shared" si="3"/>
        <v>184140</v>
      </c>
      <c r="K11" s="123">
        <f t="shared" si="4"/>
        <v>2209680</v>
      </c>
      <c r="L11" s="75"/>
    </row>
    <row r="12" spans="1:12" ht="18.75" customHeight="1" x14ac:dyDescent="0.3">
      <c r="A12" s="111">
        <v>7</v>
      </c>
      <c r="B12" s="112" t="s">
        <v>196</v>
      </c>
      <c r="C12" s="111">
        <v>1</v>
      </c>
      <c r="D12" s="111">
        <v>1</v>
      </c>
      <c r="E12" s="113">
        <v>150000</v>
      </c>
      <c r="F12" s="113">
        <f t="shared" si="0"/>
        <v>150000</v>
      </c>
      <c r="G12" s="153">
        <v>0.08</v>
      </c>
      <c r="H12" s="180">
        <f t="shared" si="1"/>
        <v>12000</v>
      </c>
      <c r="I12" s="123">
        <f t="shared" si="2"/>
        <v>162000</v>
      </c>
      <c r="J12" s="123">
        <f t="shared" si="3"/>
        <v>162000</v>
      </c>
      <c r="K12" s="123">
        <f t="shared" si="4"/>
        <v>1944000</v>
      </c>
      <c r="L12" s="75"/>
    </row>
    <row r="13" spans="1:12" ht="18.75" customHeight="1" x14ac:dyDescent="0.3">
      <c r="A13" s="111">
        <v>8</v>
      </c>
      <c r="B13" s="112" t="s">
        <v>124</v>
      </c>
      <c r="C13" s="111">
        <v>1</v>
      </c>
      <c r="D13" s="111">
        <v>1</v>
      </c>
      <c r="E13" s="113">
        <v>121000</v>
      </c>
      <c r="F13" s="113">
        <f t="shared" si="0"/>
        <v>121000</v>
      </c>
      <c r="G13" s="153">
        <v>0.08</v>
      </c>
      <c r="H13" s="180">
        <f t="shared" si="1"/>
        <v>9680</v>
      </c>
      <c r="I13" s="123">
        <f t="shared" si="2"/>
        <v>130680</v>
      </c>
      <c r="J13" s="123">
        <f t="shared" si="3"/>
        <v>130680</v>
      </c>
      <c r="K13" s="123">
        <f t="shared" si="4"/>
        <v>1568160</v>
      </c>
      <c r="L13" s="75"/>
    </row>
    <row r="14" spans="1:12" ht="18.75" customHeight="1" x14ac:dyDescent="0.3">
      <c r="A14" s="111">
        <v>9</v>
      </c>
      <c r="B14" s="112" t="s">
        <v>125</v>
      </c>
      <c r="C14" s="111">
        <v>1</v>
      </c>
      <c r="D14" s="111">
        <v>1</v>
      </c>
      <c r="E14" s="113">
        <v>110000</v>
      </c>
      <c r="F14" s="113">
        <f t="shared" si="0"/>
        <v>110000</v>
      </c>
      <c r="G14" s="153">
        <v>0.08</v>
      </c>
      <c r="H14" s="180">
        <f t="shared" si="1"/>
        <v>8800</v>
      </c>
      <c r="I14" s="123">
        <f t="shared" si="2"/>
        <v>118800</v>
      </c>
      <c r="J14" s="123">
        <f t="shared" si="3"/>
        <v>118800</v>
      </c>
      <c r="K14" s="123">
        <f t="shared" si="4"/>
        <v>1425600</v>
      </c>
      <c r="L14" s="75"/>
    </row>
    <row r="15" spans="1:12" ht="18.75" customHeight="1" x14ac:dyDescent="0.3">
      <c r="A15" s="111">
        <v>10</v>
      </c>
      <c r="B15" s="112" t="s">
        <v>126</v>
      </c>
      <c r="C15" s="111">
        <v>1</v>
      </c>
      <c r="D15" s="111">
        <v>1</v>
      </c>
      <c r="E15" s="113">
        <v>110000</v>
      </c>
      <c r="F15" s="113">
        <f t="shared" si="0"/>
        <v>110000</v>
      </c>
      <c r="G15" s="153">
        <v>0.08</v>
      </c>
      <c r="H15" s="180">
        <f t="shared" si="1"/>
        <v>8800</v>
      </c>
      <c r="I15" s="123">
        <f t="shared" si="2"/>
        <v>118800</v>
      </c>
      <c r="J15" s="123">
        <f t="shared" si="3"/>
        <v>118800</v>
      </c>
      <c r="K15" s="123">
        <f t="shared" si="4"/>
        <v>1425600</v>
      </c>
      <c r="L15" s="75"/>
    </row>
    <row r="16" spans="1:12" ht="18.75" customHeight="1" x14ac:dyDescent="0.3">
      <c r="A16" s="111">
        <v>11</v>
      </c>
      <c r="B16" s="112" t="s">
        <v>127</v>
      </c>
      <c r="C16" s="111">
        <v>1</v>
      </c>
      <c r="D16" s="111">
        <v>1</v>
      </c>
      <c r="E16" s="113">
        <v>110000</v>
      </c>
      <c r="F16" s="113">
        <f t="shared" si="0"/>
        <v>110000</v>
      </c>
      <c r="G16" s="153">
        <v>0.08</v>
      </c>
      <c r="H16" s="180">
        <f t="shared" si="1"/>
        <v>8800</v>
      </c>
      <c r="I16" s="123">
        <f t="shared" si="2"/>
        <v>118800</v>
      </c>
      <c r="J16" s="123">
        <f t="shared" si="3"/>
        <v>118800</v>
      </c>
      <c r="K16" s="123">
        <f t="shared" si="4"/>
        <v>1425600</v>
      </c>
      <c r="L16" s="75"/>
    </row>
    <row r="17" spans="1:12" ht="18.75" customHeight="1" x14ac:dyDescent="0.3">
      <c r="A17" s="111"/>
      <c r="B17" s="39" t="s">
        <v>128</v>
      </c>
      <c r="C17" s="61">
        <f>SUM(C6:C16)</f>
        <v>11</v>
      </c>
      <c r="D17" s="61">
        <f>SUM(D6:D16)</f>
        <v>11</v>
      </c>
      <c r="E17" s="114">
        <f>SUM(E6:E16)</f>
        <v>1650000</v>
      </c>
      <c r="F17" s="114">
        <f>SUM(F6:F16)</f>
        <v>1650000</v>
      </c>
      <c r="G17" s="119"/>
      <c r="H17" s="180"/>
      <c r="I17" s="123"/>
      <c r="J17" s="123"/>
      <c r="K17" s="123"/>
      <c r="L17" s="75"/>
    </row>
    <row r="18" spans="1:12" ht="18.75" customHeight="1" x14ac:dyDescent="0.3">
      <c r="A18" s="115"/>
      <c r="B18" s="297" t="s">
        <v>158</v>
      </c>
      <c r="C18" s="298"/>
      <c r="D18" s="298"/>
      <c r="E18" s="298"/>
      <c r="F18" s="299"/>
      <c r="G18" s="119"/>
      <c r="H18" s="180"/>
      <c r="I18" s="123">
        <f t="shared" si="2"/>
        <v>0</v>
      </c>
      <c r="J18" s="123">
        <f t="shared" si="3"/>
        <v>0</v>
      </c>
      <c r="K18" s="123">
        <f t="shared" si="4"/>
        <v>0</v>
      </c>
      <c r="L18" s="75"/>
    </row>
    <row r="19" spans="1:12" ht="18.75" customHeight="1" x14ac:dyDescent="0.3">
      <c r="A19" s="111">
        <v>12</v>
      </c>
      <c r="B19" s="112" t="s">
        <v>160</v>
      </c>
      <c r="C19" s="111">
        <v>1</v>
      </c>
      <c r="D19" s="111">
        <v>1</v>
      </c>
      <c r="E19" s="113">
        <v>115500</v>
      </c>
      <c r="F19" s="113">
        <f>D19*E19</f>
        <v>115500</v>
      </c>
      <c r="G19" s="153">
        <v>0.08</v>
      </c>
      <c r="H19" s="180">
        <f>E19*G19</f>
        <v>9240</v>
      </c>
      <c r="I19" s="123">
        <f t="shared" si="2"/>
        <v>124740</v>
      </c>
      <c r="J19" s="123">
        <f t="shared" si="3"/>
        <v>124740</v>
      </c>
      <c r="K19" s="123">
        <f t="shared" si="4"/>
        <v>1496880</v>
      </c>
      <c r="L19" s="75"/>
    </row>
    <row r="20" spans="1:12" ht="18.75" customHeight="1" x14ac:dyDescent="0.3">
      <c r="A20" s="111">
        <v>13</v>
      </c>
      <c r="B20" s="112" t="s">
        <v>161</v>
      </c>
      <c r="C20" s="111">
        <v>1</v>
      </c>
      <c r="D20" s="111">
        <v>1</v>
      </c>
      <c r="E20" s="113">
        <v>110000</v>
      </c>
      <c r="F20" s="113">
        <f>D20*E20</f>
        <v>110000</v>
      </c>
      <c r="G20" s="153">
        <v>0.08</v>
      </c>
      <c r="H20" s="180">
        <f t="shared" ref="H20:H23" si="5">E20*G20</f>
        <v>8800</v>
      </c>
      <c r="I20" s="123">
        <f t="shared" si="2"/>
        <v>118800</v>
      </c>
      <c r="J20" s="123">
        <f t="shared" si="3"/>
        <v>118800</v>
      </c>
      <c r="K20" s="123">
        <f t="shared" si="4"/>
        <v>1425600</v>
      </c>
      <c r="L20" s="75"/>
    </row>
    <row r="21" spans="1:12" ht="18.75" customHeight="1" x14ac:dyDescent="0.3">
      <c r="A21" s="111">
        <v>14</v>
      </c>
      <c r="B21" s="112" t="s">
        <v>162</v>
      </c>
      <c r="C21" s="111">
        <v>1</v>
      </c>
      <c r="D21" s="111">
        <v>1</v>
      </c>
      <c r="E21" s="113">
        <v>110000</v>
      </c>
      <c r="F21" s="113">
        <f>D21*E21</f>
        <v>110000</v>
      </c>
      <c r="G21" s="153">
        <v>0.08</v>
      </c>
      <c r="H21" s="180">
        <f t="shared" si="5"/>
        <v>8800</v>
      </c>
      <c r="I21" s="123">
        <f t="shared" si="2"/>
        <v>118800</v>
      </c>
      <c r="J21" s="123">
        <f t="shared" si="3"/>
        <v>118800</v>
      </c>
      <c r="K21" s="123">
        <f t="shared" si="4"/>
        <v>1425600</v>
      </c>
      <c r="L21" s="75"/>
    </row>
    <row r="22" spans="1:12" ht="18.75" customHeight="1" x14ac:dyDescent="0.3">
      <c r="A22" s="111">
        <v>15</v>
      </c>
      <c r="B22" s="112" t="s">
        <v>163</v>
      </c>
      <c r="C22" s="111">
        <v>1</v>
      </c>
      <c r="D22" s="111">
        <v>1</v>
      </c>
      <c r="E22" s="113">
        <v>110000</v>
      </c>
      <c r="F22" s="113">
        <f>D22*E22</f>
        <v>110000</v>
      </c>
      <c r="G22" s="153">
        <v>0.08</v>
      </c>
      <c r="H22" s="180">
        <f t="shared" si="5"/>
        <v>8800</v>
      </c>
      <c r="I22" s="123">
        <f t="shared" si="2"/>
        <v>118800</v>
      </c>
      <c r="J22" s="123">
        <f t="shared" si="3"/>
        <v>118800</v>
      </c>
      <c r="K22" s="123">
        <f t="shared" si="4"/>
        <v>1425600</v>
      </c>
      <c r="L22" s="75"/>
    </row>
    <row r="23" spans="1:12" ht="18.75" customHeight="1" x14ac:dyDescent="0.3">
      <c r="A23" s="111">
        <v>16</v>
      </c>
      <c r="B23" s="112" t="s">
        <v>164</v>
      </c>
      <c r="C23" s="111">
        <v>4</v>
      </c>
      <c r="D23" s="111">
        <v>4</v>
      </c>
      <c r="E23" s="113">
        <v>104500</v>
      </c>
      <c r="F23" s="113">
        <f>D23*E23</f>
        <v>418000</v>
      </c>
      <c r="G23" s="153">
        <v>0.08</v>
      </c>
      <c r="H23" s="180">
        <f t="shared" si="5"/>
        <v>8360</v>
      </c>
      <c r="I23" s="123">
        <f t="shared" si="2"/>
        <v>112860</v>
      </c>
      <c r="J23" s="123">
        <f t="shared" si="3"/>
        <v>451440</v>
      </c>
      <c r="K23" s="123">
        <f t="shared" si="4"/>
        <v>5417280</v>
      </c>
      <c r="L23" s="75"/>
    </row>
    <row r="24" spans="1:12" ht="18.75" customHeight="1" x14ac:dyDescent="0.3">
      <c r="A24" s="111"/>
      <c r="B24" s="39" t="s">
        <v>128</v>
      </c>
      <c r="C24" s="39">
        <f>SUM(C19:C23)</f>
        <v>8</v>
      </c>
      <c r="D24" s="61">
        <f>SUM(D19:D23)</f>
        <v>8</v>
      </c>
      <c r="E24" s="114">
        <f>SUM(E19:E23)</f>
        <v>550000</v>
      </c>
      <c r="F24" s="114">
        <f>SUM(F19:F23)</f>
        <v>863500</v>
      </c>
      <c r="G24" s="119"/>
      <c r="H24" s="180"/>
      <c r="I24" s="123"/>
      <c r="J24" s="123"/>
      <c r="K24" s="123"/>
      <c r="L24" s="75"/>
    </row>
    <row r="25" spans="1:12" ht="18.75" customHeight="1" x14ac:dyDescent="0.3">
      <c r="A25" s="115"/>
      <c r="B25" s="297" t="s">
        <v>159</v>
      </c>
      <c r="C25" s="298"/>
      <c r="D25" s="298"/>
      <c r="E25" s="298"/>
      <c r="F25" s="299"/>
      <c r="G25" s="119"/>
      <c r="H25" s="180"/>
      <c r="I25" s="123">
        <f t="shared" si="2"/>
        <v>0</v>
      </c>
      <c r="J25" s="123">
        <f t="shared" si="3"/>
        <v>0</v>
      </c>
      <c r="K25" s="123">
        <f t="shared" si="4"/>
        <v>0</v>
      </c>
      <c r="L25" s="75"/>
    </row>
    <row r="26" spans="1:12" ht="27.75" customHeight="1" x14ac:dyDescent="0.3">
      <c r="A26" s="111">
        <v>17</v>
      </c>
      <c r="B26" s="116" t="s">
        <v>219</v>
      </c>
      <c r="C26" s="111">
        <v>1</v>
      </c>
      <c r="D26" s="111">
        <v>1</v>
      </c>
      <c r="E26" s="113">
        <v>115500</v>
      </c>
      <c r="F26" s="113">
        <f t="shared" ref="F26:F32" si="6">D26*E26</f>
        <v>115500</v>
      </c>
      <c r="G26" s="153">
        <v>0.08</v>
      </c>
      <c r="H26" s="180">
        <f>E26*G26</f>
        <v>9240</v>
      </c>
      <c r="I26" s="123">
        <f t="shared" si="2"/>
        <v>124740</v>
      </c>
      <c r="J26" s="123">
        <f t="shared" si="3"/>
        <v>124740</v>
      </c>
      <c r="K26" s="123">
        <f t="shared" si="4"/>
        <v>1496880</v>
      </c>
      <c r="L26" s="75"/>
    </row>
    <row r="27" spans="1:12" ht="35.25" customHeight="1" x14ac:dyDescent="0.3">
      <c r="A27" s="111">
        <v>18</v>
      </c>
      <c r="B27" s="112" t="s">
        <v>165</v>
      </c>
      <c r="C27" s="111">
        <v>1</v>
      </c>
      <c r="D27" s="111">
        <v>1</v>
      </c>
      <c r="E27" s="113">
        <v>110000</v>
      </c>
      <c r="F27" s="113">
        <f t="shared" si="6"/>
        <v>110000</v>
      </c>
      <c r="G27" s="153">
        <v>0.08</v>
      </c>
      <c r="H27" s="180">
        <f t="shared" ref="H27:H33" si="7">E27*G27</f>
        <v>8800</v>
      </c>
      <c r="I27" s="123">
        <f t="shared" si="2"/>
        <v>118800</v>
      </c>
      <c r="J27" s="123">
        <f t="shared" si="3"/>
        <v>118800</v>
      </c>
      <c r="K27" s="123">
        <f t="shared" si="4"/>
        <v>1425600</v>
      </c>
      <c r="L27" s="75"/>
    </row>
    <row r="28" spans="1:12" ht="18.75" customHeight="1" x14ac:dyDescent="0.3">
      <c r="A28" s="111">
        <v>19</v>
      </c>
      <c r="B28" s="112" t="s">
        <v>166</v>
      </c>
      <c r="C28" s="111">
        <v>2</v>
      </c>
      <c r="D28" s="111">
        <v>2</v>
      </c>
      <c r="E28" s="113">
        <v>100404</v>
      </c>
      <c r="F28" s="113">
        <f t="shared" si="6"/>
        <v>200808</v>
      </c>
      <c r="G28" s="153">
        <v>0.08</v>
      </c>
      <c r="H28" s="180">
        <f t="shared" si="7"/>
        <v>8032.3200000000006</v>
      </c>
      <c r="I28" s="123">
        <f t="shared" si="2"/>
        <v>108436.32</v>
      </c>
      <c r="J28" s="123">
        <f t="shared" si="3"/>
        <v>216872.64</v>
      </c>
      <c r="K28" s="123">
        <f t="shared" si="4"/>
        <v>2602471.6800000002</v>
      </c>
      <c r="L28" s="75"/>
    </row>
    <row r="29" spans="1:12" ht="18.75" customHeight="1" x14ac:dyDescent="0.3">
      <c r="A29" s="111">
        <v>20</v>
      </c>
      <c r="B29" s="112" t="s">
        <v>166</v>
      </c>
      <c r="C29" s="111">
        <v>4</v>
      </c>
      <c r="D29" s="111">
        <v>4</v>
      </c>
      <c r="E29" s="113">
        <v>115500</v>
      </c>
      <c r="F29" s="113">
        <f t="shared" si="6"/>
        <v>462000</v>
      </c>
      <c r="G29" s="153">
        <v>0.08</v>
      </c>
      <c r="H29" s="180">
        <f t="shared" si="7"/>
        <v>9240</v>
      </c>
      <c r="I29" s="123">
        <f t="shared" si="2"/>
        <v>124740</v>
      </c>
      <c r="J29" s="123">
        <f t="shared" si="3"/>
        <v>498960</v>
      </c>
      <c r="K29" s="123">
        <f t="shared" si="4"/>
        <v>5987520</v>
      </c>
      <c r="L29" s="75"/>
    </row>
    <row r="30" spans="1:12" ht="21" customHeight="1" x14ac:dyDescent="0.3">
      <c r="A30" s="111">
        <v>21</v>
      </c>
      <c r="B30" s="116" t="s">
        <v>197</v>
      </c>
      <c r="C30" s="111">
        <v>7</v>
      </c>
      <c r="D30" s="111">
        <v>7</v>
      </c>
      <c r="E30" s="113">
        <v>99000</v>
      </c>
      <c r="F30" s="113">
        <f t="shared" si="6"/>
        <v>693000</v>
      </c>
      <c r="G30" s="153">
        <v>0.08</v>
      </c>
      <c r="H30" s="180">
        <f t="shared" si="7"/>
        <v>7920</v>
      </c>
      <c r="I30" s="123">
        <f t="shared" si="2"/>
        <v>106920</v>
      </c>
      <c r="J30" s="123">
        <f t="shared" si="3"/>
        <v>748440</v>
      </c>
      <c r="K30" s="123">
        <f t="shared" si="4"/>
        <v>8981280</v>
      </c>
      <c r="L30" s="75"/>
    </row>
    <row r="31" spans="1:12" ht="18.75" customHeight="1" x14ac:dyDescent="0.3">
      <c r="A31" s="111">
        <v>22</v>
      </c>
      <c r="B31" s="112" t="s">
        <v>167</v>
      </c>
      <c r="C31" s="111">
        <v>1</v>
      </c>
      <c r="D31" s="111">
        <v>1</v>
      </c>
      <c r="E31" s="113">
        <v>115500</v>
      </c>
      <c r="F31" s="113">
        <f t="shared" si="6"/>
        <v>115500</v>
      </c>
      <c r="G31" s="153">
        <v>0.08</v>
      </c>
      <c r="H31" s="180">
        <f t="shared" si="7"/>
        <v>9240</v>
      </c>
      <c r="I31" s="123">
        <f t="shared" si="2"/>
        <v>124740</v>
      </c>
      <c r="J31" s="123">
        <f t="shared" si="3"/>
        <v>124740</v>
      </c>
      <c r="K31" s="123">
        <f t="shared" si="4"/>
        <v>1496880</v>
      </c>
      <c r="L31" s="75"/>
    </row>
    <row r="32" spans="1:12" ht="18.75" customHeight="1" x14ac:dyDescent="0.3">
      <c r="A32" s="111">
        <v>23</v>
      </c>
      <c r="B32" s="112" t="s">
        <v>23</v>
      </c>
      <c r="C32" s="111">
        <v>13</v>
      </c>
      <c r="D32" s="111">
        <v>13</v>
      </c>
      <c r="E32" s="113">
        <v>99000</v>
      </c>
      <c r="F32" s="113">
        <f t="shared" si="6"/>
        <v>1287000</v>
      </c>
      <c r="G32" s="153">
        <v>0.08</v>
      </c>
      <c r="H32" s="180">
        <f t="shared" si="7"/>
        <v>7920</v>
      </c>
      <c r="I32" s="123">
        <f t="shared" si="2"/>
        <v>106920</v>
      </c>
      <c r="J32" s="123">
        <f t="shared" si="3"/>
        <v>1389960</v>
      </c>
      <c r="K32" s="123">
        <f t="shared" si="4"/>
        <v>16679520</v>
      </c>
      <c r="L32" s="75"/>
    </row>
    <row r="33" spans="1:12" ht="26.25" customHeight="1" x14ac:dyDescent="0.3">
      <c r="A33" s="111">
        <v>24</v>
      </c>
      <c r="B33" s="116" t="s">
        <v>198</v>
      </c>
      <c r="C33" s="111">
        <v>1</v>
      </c>
      <c r="D33" s="111">
        <v>1</v>
      </c>
      <c r="E33" s="113">
        <v>120000</v>
      </c>
      <c r="F33" s="113">
        <f>D33*E33</f>
        <v>120000</v>
      </c>
      <c r="G33" s="153">
        <v>0.08</v>
      </c>
      <c r="H33" s="180">
        <f t="shared" si="7"/>
        <v>9600</v>
      </c>
      <c r="I33" s="123">
        <f t="shared" si="2"/>
        <v>129600</v>
      </c>
      <c r="J33" s="123">
        <f t="shared" si="3"/>
        <v>129600</v>
      </c>
      <c r="K33" s="123">
        <f t="shared" si="4"/>
        <v>1555200</v>
      </c>
      <c r="L33" s="75"/>
    </row>
    <row r="34" spans="1:12" ht="18.75" customHeight="1" x14ac:dyDescent="0.3">
      <c r="A34" s="111">
        <v>25</v>
      </c>
      <c r="B34" s="116" t="s">
        <v>218</v>
      </c>
      <c r="C34" s="111">
        <v>1</v>
      </c>
      <c r="D34" s="111">
        <v>1</v>
      </c>
      <c r="E34" s="113"/>
      <c r="F34" s="113"/>
      <c r="G34" s="153"/>
      <c r="H34" s="180"/>
      <c r="I34" s="123">
        <v>100000</v>
      </c>
      <c r="J34" s="123">
        <f t="shared" si="3"/>
        <v>100000</v>
      </c>
      <c r="K34" s="123">
        <f>I34*D34*12</f>
        <v>1200000</v>
      </c>
      <c r="L34" s="75"/>
    </row>
    <row r="35" spans="1:12" ht="18.75" customHeight="1" x14ac:dyDescent="0.3">
      <c r="A35" s="111"/>
      <c r="B35" s="39" t="s">
        <v>128</v>
      </c>
      <c r="C35" s="61">
        <f>SUM(C26:C34)</f>
        <v>31</v>
      </c>
      <c r="D35" s="61">
        <f>SUM(D26:D34)</f>
        <v>31</v>
      </c>
      <c r="E35" s="114">
        <f>SUM(E26:E33)</f>
        <v>874904</v>
      </c>
      <c r="F35" s="114">
        <f>SUM(F26:F33)</f>
        <v>3103808</v>
      </c>
      <c r="G35" s="119"/>
      <c r="H35" s="180"/>
      <c r="I35" s="123"/>
      <c r="J35" s="123"/>
      <c r="K35" s="123"/>
      <c r="L35" s="75"/>
    </row>
    <row r="36" spans="1:12" ht="18.75" customHeight="1" x14ac:dyDescent="0.3">
      <c r="A36" s="115"/>
      <c r="B36" s="297" t="s">
        <v>169</v>
      </c>
      <c r="C36" s="298"/>
      <c r="D36" s="298"/>
      <c r="E36" s="298"/>
      <c r="F36" s="299"/>
      <c r="G36" s="119"/>
      <c r="H36" s="180"/>
      <c r="I36" s="123">
        <f t="shared" si="2"/>
        <v>0</v>
      </c>
      <c r="J36" s="123">
        <f t="shared" si="3"/>
        <v>0</v>
      </c>
      <c r="K36" s="123">
        <f t="shared" si="4"/>
        <v>0</v>
      </c>
      <c r="L36" s="75"/>
    </row>
    <row r="37" spans="1:12" ht="18.75" customHeight="1" x14ac:dyDescent="0.3">
      <c r="A37" s="111">
        <v>26</v>
      </c>
      <c r="B37" s="112" t="s">
        <v>129</v>
      </c>
      <c r="C37" s="111">
        <v>2</v>
      </c>
      <c r="D37" s="111">
        <v>2</v>
      </c>
      <c r="E37" s="113">
        <v>143000</v>
      </c>
      <c r="F37" s="113">
        <f>D37*E37</f>
        <v>286000</v>
      </c>
      <c r="G37" s="153">
        <v>0.08</v>
      </c>
      <c r="H37" s="180">
        <f>E37*G37</f>
        <v>11440</v>
      </c>
      <c r="I37" s="123">
        <f t="shared" si="2"/>
        <v>154440</v>
      </c>
      <c r="J37" s="123">
        <f t="shared" si="3"/>
        <v>308880</v>
      </c>
      <c r="K37" s="123">
        <f t="shared" si="4"/>
        <v>3706560</v>
      </c>
      <c r="L37" s="75"/>
    </row>
    <row r="38" spans="1:12" ht="18.75" customHeight="1" x14ac:dyDescent="0.3">
      <c r="A38" s="111">
        <v>27</v>
      </c>
      <c r="B38" s="112" t="s">
        <v>129</v>
      </c>
      <c r="C38" s="111">
        <v>1</v>
      </c>
      <c r="D38" s="111">
        <v>1</v>
      </c>
      <c r="E38" s="113">
        <v>132000</v>
      </c>
      <c r="F38" s="113">
        <f>D38*E38</f>
        <v>132000</v>
      </c>
      <c r="G38" s="153">
        <v>0.08</v>
      </c>
      <c r="H38" s="180">
        <f t="shared" ref="H38:H41" si="8">E38*G38</f>
        <v>10560</v>
      </c>
      <c r="I38" s="123">
        <f t="shared" si="2"/>
        <v>142560</v>
      </c>
      <c r="J38" s="123">
        <f t="shared" si="3"/>
        <v>142560</v>
      </c>
      <c r="K38" s="123">
        <f t="shared" si="4"/>
        <v>1710720</v>
      </c>
      <c r="L38" s="75"/>
    </row>
    <row r="39" spans="1:12" ht="18.75" customHeight="1" x14ac:dyDescent="0.3">
      <c r="A39" s="111">
        <v>28</v>
      </c>
      <c r="B39" s="112" t="s">
        <v>129</v>
      </c>
      <c r="C39" s="111">
        <v>2</v>
      </c>
      <c r="D39" s="111">
        <v>2</v>
      </c>
      <c r="E39" s="113">
        <v>121000</v>
      </c>
      <c r="F39" s="113">
        <f>D39*E39</f>
        <v>242000</v>
      </c>
      <c r="G39" s="153">
        <v>0.08</v>
      </c>
      <c r="H39" s="180">
        <f t="shared" si="8"/>
        <v>9680</v>
      </c>
      <c r="I39" s="123">
        <f t="shared" si="2"/>
        <v>130680</v>
      </c>
      <c r="J39" s="123">
        <f t="shared" si="3"/>
        <v>261360</v>
      </c>
      <c r="K39" s="123">
        <f t="shared" si="4"/>
        <v>3136320</v>
      </c>
      <c r="L39" s="75"/>
    </row>
    <row r="40" spans="1:12" ht="18.75" customHeight="1" x14ac:dyDescent="0.3">
      <c r="A40" s="111">
        <v>29</v>
      </c>
      <c r="B40" s="112" t="s">
        <v>130</v>
      </c>
      <c r="C40" s="111">
        <v>7</v>
      </c>
      <c r="D40" s="111">
        <v>7</v>
      </c>
      <c r="E40" s="113">
        <v>115500</v>
      </c>
      <c r="F40" s="113">
        <f>D40*E40</f>
        <v>808500</v>
      </c>
      <c r="G40" s="153">
        <v>0.08</v>
      </c>
      <c r="H40" s="180">
        <f t="shared" si="8"/>
        <v>9240</v>
      </c>
      <c r="I40" s="123">
        <f t="shared" si="2"/>
        <v>124740</v>
      </c>
      <c r="J40" s="123">
        <f t="shared" si="3"/>
        <v>873180</v>
      </c>
      <c r="K40" s="123">
        <f t="shared" si="4"/>
        <v>10478160</v>
      </c>
      <c r="L40" s="75"/>
    </row>
    <row r="41" spans="1:12" ht="18.75" customHeight="1" x14ac:dyDescent="0.3">
      <c r="A41" s="111">
        <v>30</v>
      </c>
      <c r="B41" s="112" t="s">
        <v>199</v>
      </c>
      <c r="C41" s="111">
        <v>2</v>
      </c>
      <c r="D41" s="111">
        <v>2</v>
      </c>
      <c r="E41" s="113">
        <v>120000</v>
      </c>
      <c r="F41" s="113">
        <f>D41*E41</f>
        <v>240000</v>
      </c>
      <c r="G41" s="153">
        <v>0.08</v>
      </c>
      <c r="H41" s="180">
        <f t="shared" si="8"/>
        <v>9600</v>
      </c>
      <c r="I41" s="123">
        <f t="shared" si="2"/>
        <v>129600</v>
      </c>
      <c r="J41" s="123">
        <f t="shared" si="3"/>
        <v>259200</v>
      </c>
      <c r="K41" s="123">
        <f t="shared" si="4"/>
        <v>3110400</v>
      </c>
      <c r="L41" s="75"/>
    </row>
    <row r="42" spans="1:12" ht="18.75" customHeight="1" x14ac:dyDescent="0.3">
      <c r="A42" s="111"/>
      <c r="B42" s="39" t="s">
        <v>128</v>
      </c>
      <c r="C42" s="61">
        <f>SUM(C37:C41)</f>
        <v>14</v>
      </c>
      <c r="D42" s="61">
        <f>SUM(D37:D41)</f>
        <v>14</v>
      </c>
      <c r="E42" s="114">
        <f>SUM(E37:E41)</f>
        <v>631500</v>
      </c>
      <c r="F42" s="114">
        <f>SUM(F37:F41)</f>
        <v>1708500</v>
      </c>
      <c r="G42" s="119"/>
      <c r="H42" s="180"/>
      <c r="I42" s="123"/>
      <c r="J42" s="123"/>
      <c r="K42" s="123"/>
      <c r="L42" s="75"/>
    </row>
    <row r="43" spans="1:12" ht="18.75" customHeight="1" x14ac:dyDescent="0.3">
      <c r="A43" s="115"/>
      <c r="B43" s="297" t="s">
        <v>168</v>
      </c>
      <c r="C43" s="298"/>
      <c r="D43" s="298"/>
      <c r="E43" s="298"/>
      <c r="F43" s="299"/>
      <c r="G43" s="119"/>
      <c r="H43" s="180"/>
      <c r="I43" s="123">
        <f t="shared" si="2"/>
        <v>0</v>
      </c>
      <c r="J43" s="123">
        <f t="shared" si="3"/>
        <v>0</v>
      </c>
      <c r="K43" s="123">
        <f t="shared" si="4"/>
        <v>0</v>
      </c>
      <c r="L43" s="75"/>
    </row>
    <row r="44" spans="1:12" ht="21.75" customHeight="1" x14ac:dyDescent="0.3">
      <c r="A44" s="111">
        <v>31</v>
      </c>
      <c r="B44" s="112" t="s">
        <v>131</v>
      </c>
      <c r="C44" s="111">
        <v>1</v>
      </c>
      <c r="D44" s="111">
        <v>1</v>
      </c>
      <c r="E44" s="113">
        <v>115500</v>
      </c>
      <c r="F44" s="113">
        <f>D44*E44</f>
        <v>115500</v>
      </c>
      <c r="G44" s="153">
        <v>0.08</v>
      </c>
      <c r="H44" s="180">
        <f>E44*G44</f>
        <v>9240</v>
      </c>
      <c r="I44" s="123">
        <f t="shared" si="2"/>
        <v>124740</v>
      </c>
      <c r="J44" s="123">
        <f t="shared" si="3"/>
        <v>124740</v>
      </c>
      <c r="K44" s="123">
        <f t="shared" si="4"/>
        <v>1496880</v>
      </c>
      <c r="L44" s="75"/>
    </row>
    <row r="45" spans="1:12" ht="18.75" customHeight="1" x14ac:dyDescent="0.3">
      <c r="A45" s="111">
        <v>32</v>
      </c>
      <c r="B45" s="112" t="s">
        <v>132</v>
      </c>
      <c r="C45" s="111">
        <v>1</v>
      </c>
      <c r="D45" s="111">
        <v>1</v>
      </c>
      <c r="E45" s="113">
        <v>99000</v>
      </c>
      <c r="F45" s="113">
        <f t="shared" ref="F45:F64" si="9">D45*E45</f>
        <v>99000</v>
      </c>
      <c r="G45" s="153">
        <v>0.08</v>
      </c>
      <c r="H45" s="180">
        <f t="shared" ref="H45:H64" si="10">E45*G45</f>
        <v>7920</v>
      </c>
      <c r="I45" s="123">
        <f t="shared" si="2"/>
        <v>106920</v>
      </c>
      <c r="J45" s="123">
        <f t="shared" si="3"/>
        <v>106920</v>
      </c>
      <c r="K45" s="123">
        <f t="shared" si="4"/>
        <v>1283040</v>
      </c>
      <c r="L45" s="75"/>
    </row>
    <row r="46" spans="1:12" ht="18.75" customHeight="1" x14ac:dyDescent="0.3">
      <c r="A46" s="111">
        <v>33</v>
      </c>
      <c r="B46" s="112" t="s">
        <v>133</v>
      </c>
      <c r="C46" s="111">
        <v>1</v>
      </c>
      <c r="D46" s="111">
        <v>1</v>
      </c>
      <c r="E46" s="113">
        <v>115500</v>
      </c>
      <c r="F46" s="113">
        <f t="shared" si="9"/>
        <v>115500</v>
      </c>
      <c r="G46" s="153">
        <v>0.08</v>
      </c>
      <c r="H46" s="180">
        <f t="shared" si="10"/>
        <v>9240</v>
      </c>
      <c r="I46" s="123">
        <f t="shared" si="2"/>
        <v>124740</v>
      </c>
      <c r="J46" s="123">
        <f t="shared" si="3"/>
        <v>124740</v>
      </c>
      <c r="K46" s="123">
        <f t="shared" si="4"/>
        <v>1496880</v>
      </c>
      <c r="L46" s="75"/>
    </row>
    <row r="47" spans="1:12" ht="18.75" customHeight="1" x14ac:dyDescent="0.3">
      <c r="A47" s="111">
        <v>34</v>
      </c>
      <c r="B47" s="112" t="s">
        <v>17</v>
      </c>
      <c r="C47" s="111">
        <v>1</v>
      </c>
      <c r="D47" s="111">
        <v>1</v>
      </c>
      <c r="E47" s="113">
        <v>99000</v>
      </c>
      <c r="F47" s="113">
        <f t="shared" si="9"/>
        <v>99000</v>
      </c>
      <c r="G47" s="153">
        <v>0.08</v>
      </c>
      <c r="H47" s="180">
        <f t="shared" si="10"/>
        <v>7920</v>
      </c>
      <c r="I47" s="123">
        <f t="shared" si="2"/>
        <v>106920</v>
      </c>
      <c r="J47" s="123">
        <f t="shared" si="3"/>
        <v>106920</v>
      </c>
      <c r="K47" s="123">
        <f t="shared" si="4"/>
        <v>1283040</v>
      </c>
      <c r="L47" s="75"/>
    </row>
    <row r="48" spans="1:12" ht="18.75" customHeight="1" x14ac:dyDescent="0.3">
      <c r="A48" s="111">
        <v>35</v>
      </c>
      <c r="B48" s="112" t="s">
        <v>24</v>
      </c>
      <c r="C48" s="111">
        <v>1</v>
      </c>
      <c r="D48" s="111">
        <v>1</v>
      </c>
      <c r="E48" s="113">
        <v>99000</v>
      </c>
      <c r="F48" s="113">
        <f t="shared" si="9"/>
        <v>99000</v>
      </c>
      <c r="G48" s="153">
        <v>0.08</v>
      </c>
      <c r="H48" s="180">
        <f t="shared" si="10"/>
        <v>7920</v>
      </c>
      <c r="I48" s="123">
        <f t="shared" si="2"/>
        <v>106920</v>
      </c>
      <c r="J48" s="123">
        <f t="shared" si="3"/>
        <v>106920</v>
      </c>
      <c r="K48" s="123">
        <f t="shared" si="4"/>
        <v>1283040</v>
      </c>
      <c r="L48" s="75"/>
    </row>
    <row r="49" spans="1:12" ht="18.75" customHeight="1" x14ac:dyDescent="0.3">
      <c r="A49" s="111">
        <v>36</v>
      </c>
      <c r="B49" s="112" t="s">
        <v>187</v>
      </c>
      <c r="C49" s="111">
        <v>2</v>
      </c>
      <c r="D49" s="111">
        <v>2</v>
      </c>
      <c r="E49" s="113">
        <v>100404</v>
      </c>
      <c r="F49" s="113">
        <f t="shared" si="9"/>
        <v>200808</v>
      </c>
      <c r="G49" s="153">
        <v>0.08</v>
      </c>
      <c r="H49" s="180">
        <f t="shared" si="10"/>
        <v>8032.3200000000006</v>
      </c>
      <c r="I49" s="123">
        <f t="shared" si="2"/>
        <v>108436.32</v>
      </c>
      <c r="J49" s="123">
        <f t="shared" si="3"/>
        <v>216872.64</v>
      </c>
      <c r="K49" s="276">
        <f>J49*8</f>
        <v>1734981.12</v>
      </c>
      <c r="L49" s="75"/>
    </row>
    <row r="50" spans="1:12" ht="18.75" customHeight="1" x14ac:dyDescent="0.3">
      <c r="A50" s="111">
        <v>37</v>
      </c>
      <c r="B50" s="112" t="s">
        <v>134</v>
      </c>
      <c r="C50" s="111">
        <v>1</v>
      </c>
      <c r="D50" s="111">
        <v>1</v>
      </c>
      <c r="E50" s="113">
        <v>104500</v>
      </c>
      <c r="F50" s="113">
        <f t="shared" si="9"/>
        <v>104500</v>
      </c>
      <c r="G50" s="153">
        <v>0.08</v>
      </c>
      <c r="H50" s="180">
        <f t="shared" si="10"/>
        <v>8360</v>
      </c>
      <c r="I50" s="123">
        <f t="shared" si="2"/>
        <v>112860</v>
      </c>
      <c r="J50" s="123">
        <f t="shared" si="3"/>
        <v>112860</v>
      </c>
      <c r="K50" s="123">
        <f t="shared" si="4"/>
        <v>1354320</v>
      </c>
      <c r="L50" s="75"/>
    </row>
    <row r="51" spans="1:12" ht="18.75" customHeight="1" x14ac:dyDescent="0.3">
      <c r="A51" s="111">
        <v>38</v>
      </c>
      <c r="B51" s="112" t="s">
        <v>135</v>
      </c>
      <c r="C51" s="111">
        <v>2</v>
      </c>
      <c r="D51" s="111">
        <v>2</v>
      </c>
      <c r="E51" s="113">
        <v>100404</v>
      </c>
      <c r="F51" s="113">
        <f t="shared" si="9"/>
        <v>200808</v>
      </c>
      <c r="G51" s="153">
        <v>0.08</v>
      </c>
      <c r="H51" s="180">
        <f t="shared" si="10"/>
        <v>8032.3200000000006</v>
      </c>
      <c r="I51" s="123">
        <f t="shared" si="2"/>
        <v>108436.32</v>
      </c>
      <c r="J51" s="123">
        <f t="shared" si="3"/>
        <v>216872.64</v>
      </c>
      <c r="K51" s="276">
        <f>J51*4</f>
        <v>867490.56</v>
      </c>
      <c r="L51" s="75"/>
    </row>
    <row r="52" spans="1:12" ht="18.75" customHeight="1" x14ac:dyDescent="0.3">
      <c r="A52" s="111">
        <v>39</v>
      </c>
      <c r="B52" s="112" t="s">
        <v>136</v>
      </c>
      <c r="C52" s="111">
        <v>1</v>
      </c>
      <c r="D52" s="111">
        <v>1</v>
      </c>
      <c r="E52" s="113">
        <v>97143</v>
      </c>
      <c r="F52" s="113">
        <f t="shared" si="9"/>
        <v>97143</v>
      </c>
      <c r="G52" s="153">
        <v>0.08</v>
      </c>
      <c r="H52" s="180">
        <f t="shared" si="10"/>
        <v>7771.4400000000005</v>
      </c>
      <c r="I52" s="123">
        <f t="shared" si="2"/>
        <v>104914.44</v>
      </c>
      <c r="J52" s="123">
        <f t="shared" si="3"/>
        <v>104914.44</v>
      </c>
      <c r="K52" s="123">
        <f t="shared" si="4"/>
        <v>1258973.28</v>
      </c>
      <c r="L52" s="75"/>
    </row>
    <row r="53" spans="1:12" ht="18.75" customHeight="1" x14ac:dyDescent="0.3">
      <c r="A53" s="111">
        <v>40</v>
      </c>
      <c r="B53" s="112" t="s">
        <v>137</v>
      </c>
      <c r="C53" s="111">
        <v>1</v>
      </c>
      <c r="D53" s="111">
        <v>1</v>
      </c>
      <c r="E53" s="113">
        <v>100404</v>
      </c>
      <c r="F53" s="113">
        <f t="shared" si="9"/>
        <v>100404</v>
      </c>
      <c r="G53" s="153">
        <v>0.08</v>
      </c>
      <c r="H53" s="180">
        <f t="shared" si="10"/>
        <v>8032.3200000000006</v>
      </c>
      <c r="I53" s="123">
        <f t="shared" si="2"/>
        <v>108436.32</v>
      </c>
      <c r="J53" s="123">
        <f t="shared" si="3"/>
        <v>108436.32</v>
      </c>
      <c r="K53" s="123">
        <f t="shared" si="4"/>
        <v>1301235.8400000001</v>
      </c>
      <c r="L53" s="75"/>
    </row>
    <row r="54" spans="1:12" ht="22.5" customHeight="1" x14ac:dyDescent="0.3">
      <c r="A54" s="111">
        <v>41</v>
      </c>
      <c r="B54" s="112" t="s">
        <v>138</v>
      </c>
      <c r="C54" s="111">
        <v>1</v>
      </c>
      <c r="D54" s="111">
        <v>1</v>
      </c>
      <c r="E54" s="113">
        <v>115500</v>
      </c>
      <c r="F54" s="113">
        <f t="shared" si="9"/>
        <v>115500</v>
      </c>
      <c r="G54" s="153">
        <v>0.08</v>
      </c>
      <c r="H54" s="180">
        <f t="shared" si="10"/>
        <v>9240</v>
      </c>
      <c r="I54" s="123">
        <f t="shared" si="2"/>
        <v>124740</v>
      </c>
      <c r="J54" s="123">
        <f t="shared" si="3"/>
        <v>124740</v>
      </c>
      <c r="K54" s="123">
        <f t="shared" si="4"/>
        <v>1496880</v>
      </c>
      <c r="L54" s="75"/>
    </row>
    <row r="55" spans="1:12" ht="18.75" customHeight="1" x14ac:dyDescent="0.3">
      <c r="A55" s="111">
        <v>42</v>
      </c>
      <c r="B55" s="112" t="s">
        <v>139</v>
      </c>
      <c r="C55" s="111">
        <v>1</v>
      </c>
      <c r="D55" s="111">
        <v>1</v>
      </c>
      <c r="E55" s="113">
        <v>99000</v>
      </c>
      <c r="F55" s="113">
        <f t="shared" si="9"/>
        <v>99000</v>
      </c>
      <c r="G55" s="153">
        <v>0.08</v>
      </c>
      <c r="H55" s="180">
        <f t="shared" si="10"/>
        <v>7920</v>
      </c>
      <c r="I55" s="123">
        <f t="shared" si="2"/>
        <v>106920</v>
      </c>
      <c r="J55" s="123">
        <f t="shared" si="3"/>
        <v>106920</v>
      </c>
      <c r="K55" s="123">
        <f t="shared" si="4"/>
        <v>1283040</v>
      </c>
      <c r="L55" s="75"/>
    </row>
    <row r="56" spans="1:12" ht="30.75" customHeight="1" x14ac:dyDescent="0.3">
      <c r="A56" s="111">
        <v>43</v>
      </c>
      <c r="B56" s="112" t="s">
        <v>140</v>
      </c>
      <c r="C56" s="111">
        <v>1</v>
      </c>
      <c r="D56" s="111">
        <v>1</v>
      </c>
      <c r="E56" s="113">
        <v>104500</v>
      </c>
      <c r="F56" s="113">
        <f t="shared" si="9"/>
        <v>104500</v>
      </c>
      <c r="G56" s="153">
        <v>0.08</v>
      </c>
      <c r="H56" s="180">
        <f t="shared" si="10"/>
        <v>8360</v>
      </c>
      <c r="I56" s="123">
        <f t="shared" si="2"/>
        <v>112860</v>
      </c>
      <c r="J56" s="123">
        <f t="shared" si="3"/>
        <v>112860</v>
      </c>
      <c r="K56" s="123">
        <f t="shared" si="4"/>
        <v>1354320</v>
      </c>
      <c r="L56" s="75"/>
    </row>
    <row r="57" spans="1:12" x14ac:dyDescent="0.3">
      <c r="A57" s="111">
        <v>44</v>
      </c>
      <c r="B57" s="112" t="s">
        <v>141</v>
      </c>
      <c r="C57" s="111">
        <v>1</v>
      </c>
      <c r="D57" s="111">
        <v>1</v>
      </c>
      <c r="E57" s="113">
        <v>115500</v>
      </c>
      <c r="F57" s="113">
        <f t="shared" si="9"/>
        <v>115500</v>
      </c>
      <c r="G57" s="153">
        <v>0.08</v>
      </c>
      <c r="H57" s="180">
        <f t="shared" si="10"/>
        <v>9240</v>
      </c>
      <c r="I57" s="123">
        <f t="shared" si="2"/>
        <v>124740</v>
      </c>
      <c r="J57" s="123">
        <f t="shared" si="3"/>
        <v>124740</v>
      </c>
      <c r="K57" s="123">
        <f t="shared" si="4"/>
        <v>1496880</v>
      </c>
      <c r="L57" s="75"/>
    </row>
    <row r="58" spans="1:12" x14ac:dyDescent="0.3">
      <c r="A58" s="111">
        <v>45</v>
      </c>
      <c r="B58" s="112" t="s">
        <v>142</v>
      </c>
      <c r="C58" s="111">
        <v>1</v>
      </c>
      <c r="D58" s="111">
        <v>1</v>
      </c>
      <c r="E58" s="113">
        <v>104500</v>
      </c>
      <c r="F58" s="113">
        <f t="shared" si="9"/>
        <v>104500</v>
      </c>
      <c r="G58" s="153">
        <v>0.08</v>
      </c>
      <c r="H58" s="180">
        <f t="shared" si="10"/>
        <v>8360</v>
      </c>
      <c r="I58" s="123">
        <f t="shared" si="2"/>
        <v>112860</v>
      </c>
      <c r="J58" s="123">
        <f t="shared" si="3"/>
        <v>112860</v>
      </c>
      <c r="K58" s="123">
        <f t="shared" si="4"/>
        <v>1354320</v>
      </c>
      <c r="L58" s="75"/>
    </row>
    <row r="59" spans="1:12" ht="22.5" customHeight="1" x14ac:dyDescent="0.3">
      <c r="A59" s="111">
        <v>46</v>
      </c>
      <c r="B59" s="116" t="s">
        <v>200</v>
      </c>
      <c r="C59" s="111">
        <v>2</v>
      </c>
      <c r="D59" s="111">
        <v>2</v>
      </c>
      <c r="E59" s="113">
        <v>120000</v>
      </c>
      <c r="F59" s="113">
        <f t="shared" si="9"/>
        <v>240000</v>
      </c>
      <c r="G59" s="153">
        <v>0.08</v>
      </c>
      <c r="H59" s="180">
        <f t="shared" si="10"/>
        <v>9600</v>
      </c>
      <c r="I59" s="123">
        <f t="shared" si="2"/>
        <v>129600</v>
      </c>
      <c r="J59" s="123">
        <f t="shared" si="3"/>
        <v>259200</v>
      </c>
      <c r="K59" s="123">
        <f t="shared" si="4"/>
        <v>3110400</v>
      </c>
      <c r="L59" s="75"/>
    </row>
    <row r="60" spans="1:12" x14ac:dyDescent="0.3">
      <c r="A60" s="111">
        <v>47</v>
      </c>
      <c r="B60" s="112" t="s">
        <v>201</v>
      </c>
      <c r="C60" s="111">
        <v>1</v>
      </c>
      <c r="D60" s="111">
        <v>1</v>
      </c>
      <c r="E60" s="113">
        <v>120000</v>
      </c>
      <c r="F60" s="113">
        <f t="shared" si="9"/>
        <v>120000</v>
      </c>
      <c r="G60" s="153">
        <v>0.08</v>
      </c>
      <c r="H60" s="180">
        <f t="shared" si="10"/>
        <v>9600</v>
      </c>
      <c r="I60" s="123">
        <f t="shared" si="2"/>
        <v>129600</v>
      </c>
      <c r="J60" s="123">
        <f t="shared" si="3"/>
        <v>129600</v>
      </c>
      <c r="K60" s="123">
        <f t="shared" si="4"/>
        <v>1555200</v>
      </c>
      <c r="L60" s="75"/>
    </row>
    <row r="61" spans="1:12" ht="21.75" customHeight="1" x14ac:dyDescent="0.3">
      <c r="A61" s="111">
        <v>48</v>
      </c>
      <c r="B61" s="116" t="s">
        <v>202</v>
      </c>
      <c r="C61" s="111">
        <v>1</v>
      </c>
      <c r="D61" s="111">
        <v>1</v>
      </c>
      <c r="E61" s="113">
        <v>120000</v>
      </c>
      <c r="F61" s="113">
        <f t="shared" si="9"/>
        <v>120000</v>
      </c>
      <c r="G61" s="153">
        <v>0.08</v>
      </c>
      <c r="H61" s="180">
        <f t="shared" si="10"/>
        <v>9600</v>
      </c>
      <c r="I61" s="123">
        <f t="shared" si="2"/>
        <v>129600</v>
      </c>
      <c r="J61" s="123">
        <f t="shared" si="3"/>
        <v>129600</v>
      </c>
      <c r="K61" s="123">
        <f t="shared" si="4"/>
        <v>1555200</v>
      </c>
      <c r="L61" s="75"/>
    </row>
    <row r="62" spans="1:12" ht="40.5" x14ac:dyDescent="0.3">
      <c r="A62" s="111">
        <v>49</v>
      </c>
      <c r="B62" s="116" t="s">
        <v>203</v>
      </c>
      <c r="C62" s="111">
        <v>1</v>
      </c>
      <c r="D62" s="111">
        <v>1</v>
      </c>
      <c r="E62" s="113">
        <v>110000</v>
      </c>
      <c r="F62" s="113">
        <f t="shared" si="9"/>
        <v>110000</v>
      </c>
      <c r="G62" s="153">
        <v>0.08</v>
      </c>
      <c r="H62" s="180">
        <f t="shared" si="10"/>
        <v>8800</v>
      </c>
      <c r="I62" s="123">
        <f t="shared" si="2"/>
        <v>118800</v>
      </c>
      <c r="J62" s="123">
        <f t="shared" si="3"/>
        <v>118800</v>
      </c>
      <c r="K62" s="123">
        <f t="shared" si="4"/>
        <v>1425600</v>
      </c>
      <c r="L62" s="75"/>
    </row>
    <row r="63" spans="1:12" x14ac:dyDescent="0.3">
      <c r="A63" s="111">
        <v>50</v>
      </c>
      <c r="B63" s="116" t="s">
        <v>204</v>
      </c>
      <c r="C63" s="111">
        <v>3</v>
      </c>
      <c r="D63" s="111">
        <v>3</v>
      </c>
      <c r="E63" s="113">
        <v>120000</v>
      </c>
      <c r="F63" s="113">
        <f t="shared" si="9"/>
        <v>360000</v>
      </c>
      <c r="G63" s="153">
        <v>0.08</v>
      </c>
      <c r="H63" s="180">
        <f t="shared" si="10"/>
        <v>9600</v>
      </c>
      <c r="I63" s="123">
        <f t="shared" si="2"/>
        <v>129600</v>
      </c>
      <c r="J63" s="123">
        <f t="shared" si="3"/>
        <v>388800</v>
      </c>
      <c r="K63" s="123">
        <f t="shared" si="4"/>
        <v>4665600</v>
      </c>
      <c r="L63" s="75"/>
    </row>
    <row r="64" spans="1:12" x14ac:dyDescent="0.3">
      <c r="A64" s="111">
        <v>51</v>
      </c>
      <c r="B64" s="116" t="s">
        <v>205</v>
      </c>
      <c r="C64" s="111">
        <v>1</v>
      </c>
      <c r="D64" s="111">
        <v>1</v>
      </c>
      <c r="E64" s="113">
        <v>130000</v>
      </c>
      <c r="F64" s="113">
        <f t="shared" si="9"/>
        <v>130000</v>
      </c>
      <c r="G64" s="153">
        <v>0.08</v>
      </c>
      <c r="H64" s="180">
        <f t="shared" si="10"/>
        <v>10400</v>
      </c>
      <c r="I64" s="123">
        <f t="shared" si="2"/>
        <v>140400</v>
      </c>
      <c r="J64" s="123">
        <f t="shared" si="3"/>
        <v>140400</v>
      </c>
      <c r="K64" s="123">
        <f t="shared" si="4"/>
        <v>1684800</v>
      </c>
      <c r="L64" s="75"/>
    </row>
    <row r="65" spans="1:12" x14ac:dyDescent="0.3">
      <c r="A65" s="111"/>
      <c r="B65" s="39" t="s">
        <v>128</v>
      </c>
      <c r="C65" s="61">
        <f>SUM(C44:C64)</f>
        <v>26</v>
      </c>
      <c r="D65" s="61">
        <f>SUM(D44:D64)</f>
        <v>26</v>
      </c>
      <c r="E65" s="117">
        <f>SUM(E44:E64)</f>
        <v>2289855</v>
      </c>
      <c r="F65" s="117">
        <f>SUM(F44:F64)</f>
        <v>2850663</v>
      </c>
      <c r="H65" s="183"/>
      <c r="I65" s="120"/>
      <c r="J65" s="125"/>
      <c r="K65" s="125"/>
      <c r="L65" s="75"/>
    </row>
    <row r="66" spans="1:12" x14ac:dyDescent="0.3">
      <c r="A66" s="300" t="s">
        <v>143</v>
      </c>
      <c r="B66" s="301"/>
      <c r="C66" s="118">
        <f>SUM(C17+C24+C35+C42+C65)</f>
        <v>90</v>
      </c>
      <c r="D66" s="118">
        <f>SUM(D17+D24+D35+D42+D65)</f>
        <v>90</v>
      </c>
      <c r="E66" s="117">
        <f>E65+E42+E35+E24+E17</f>
        <v>5996259</v>
      </c>
      <c r="F66" s="117">
        <f>F65+F42+F35+F24+F17</f>
        <v>10176471</v>
      </c>
      <c r="H66" s="183"/>
      <c r="I66" s="120"/>
      <c r="J66" s="125">
        <f>SUM(J6:J64)</f>
        <v>11090588.680000002</v>
      </c>
      <c r="K66" s="125">
        <f>SUM(K6:K64)</f>
        <v>130484592.48000002</v>
      </c>
      <c r="L66" s="75"/>
    </row>
    <row r="67" spans="1:12" x14ac:dyDescent="0.3">
      <c r="E67" s="75"/>
      <c r="F67" s="75"/>
      <c r="I67" s="75"/>
      <c r="J67" s="75"/>
      <c r="K67" s="75"/>
      <c r="L67" s="75"/>
    </row>
    <row r="77" spans="1:12" ht="15" customHeight="1" x14ac:dyDescent="0.3"/>
  </sheetData>
  <sheetProtection algorithmName="SHA-512" hashValue="7A/Ir/TPc4mx2/nJnRfM5UamaEMqu0VyrdHtRVcYZpTmQdKohP9howpWwLWXeoqa6bR9yW6JS1ECzW4LFSJLpA==" saltValue="9BqMs1ckDGqy7ZtewyT6yQ==" spinCount="100000" sheet="1" objects="1" scenarios="1" selectLockedCells="1" selectUnlockedCells="1"/>
  <mergeCells count="14">
    <mergeCell ref="A1:K1"/>
    <mergeCell ref="B36:F36"/>
    <mergeCell ref="B43:F43"/>
    <mergeCell ref="A66:B66"/>
    <mergeCell ref="B5:F5"/>
    <mergeCell ref="B18:F18"/>
    <mergeCell ref="B25:F25"/>
    <mergeCell ref="K2:K3"/>
    <mergeCell ref="I2:I3"/>
    <mergeCell ref="D2:D3"/>
    <mergeCell ref="B2:B3"/>
    <mergeCell ref="A2:A3"/>
    <mergeCell ref="J2:J3"/>
    <mergeCell ref="C2:C3"/>
  </mergeCells>
  <pageMargins left="0.23" right="0.2" top="0.43" bottom="0.4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9" sqref="F9"/>
    </sheetView>
  </sheetViews>
  <sheetFormatPr defaultRowHeight="15" x14ac:dyDescent="0.25"/>
  <cols>
    <col min="1" max="1" width="5.85546875" customWidth="1"/>
    <col min="2" max="2" width="24.7109375" customWidth="1"/>
    <col min="5" max="5" width="11" customWidth="1"/>
    <col min="6" max="6" width="14.140625" customWidth="1"/>
    <col min="7" max="7" width="13.42578125" customWidth="1"/>
    <col min="8" max="8" width="12.28515625" bestFit="1" customWidth="1"/>
  </cols>
  <sheetData>
    <row r="1" spans="1:8" ht="34.5" customHeight="1" x14ac:dyDescent="0.25">
      <c r="A1" s="282" t="s">
        <v>209</v>
      </c>
      <c r="B1" s="282"/>
      <c r="C1" s="282"/>
      <c r="D1" s="282"/>
      <c r="E1" s="282"/>
      <c r="F1" s="282"/>
      <c r="G1" s="282"/>
      <c r="H1" s="282"/>
    </row>
    <row r="2" spans="1:8" ht="17.25" customHeight="1" x14ac:dyDescent="0.25">
      <c r="A2" s="278" t="s">
        <v>0</v>
      </c>
      <c r="B2" s="278" t="s">
        <v>146</v>
      </c>
      <c r="C2" s="278" t="s">
        <v>182</v>
      </c>
      <c r="D2" s="278" t="s">
        <v>181</v>
      </c>
      <c r="E2" s="278" t="s">
        <v>181</v>
      </c>
      <c r="F2" s="278" t="s">
        <v>85</v>
      </c>
      <c r="G2" s="278" t="s">
        <v>147</v>
      </c>
    </row>
    <row r="3" spans="1:8" ht="24" customHeight="1" x14ac:dyDescent="0.25">
      <c r="A3" s="278"/>
      <c r="B3" s="278"/>
      <c r="C3" s="278"/>
      <c r="D3" s="278"/>
      <c r="E3" s="278"/>
      <c r="F3" s="278"/>
      <c r="G3" s="278"/>
    </row>
    <row r="4" spans="1:8" x14ac:dyDescent="0.25">
      <c r="A4" s="83">
        <v>1</v>
      </c>
      <c r="B4" s="84">
        <v>2</v>
      </c>
      <c r="C4" s="84">
        <v>3</v>
      </c>
      <c r="D4" s="46">
        <v>4</v>
      </c>
      <c r="E4" s="46">
        <v>4</v>
      </c>
      <c r="F4" s="46">
        <v>6</v>
      </c>
      <c r="G4" s="84">
        <v>7</v>
      </c>
    </row>
    <row r="5" spans="1:8" x14ac:dyDescent="0.25">
      <c r="A5" s="24">
        <v>1</v>
      </c>
      <c r="B5" s="38" t="s">
        <v>2</v>
      </c>
      <c r="C5" s="37">
        <v>1</v>
      </c>
      <c r="D5" s="24">
        <v>1</v>
      </c>
      <c r="E5" s="24">
        <f>C5*D5</f>
        <v>1</v>
      </c>
      <c r="F5" s="25">
        <v>140000</v>
      </c>
      <c r="G5" s="25">
        <f>F5*C5*D5</f>
        <v>140000</v>
      </c>
      <c r="H5" s="158">
        <f>G5*8</f>
        <v>1120000</v>
      </c>
    </row>
    <row r="6" spans="1:8" x14ac:dyDescent="0.25">
      <c r="A6" s="24">
        <v>2</v>
      </c>
      <c r="B6" s="38" t="s">
        <v>15</v>
      </c>
      <c r="C6" s="37">
        <v>1</v>
      </c>
      <c r="D6" s="24">
        <v>0.5</v>
      </c>
      <c r="E6" s="24">
        <f t="shared" ref="E6:E11" si="0">C6*D6</f>
        <v>0.5</v>
      </c>
      <c r="F6" s="25">
        <v>100000</v>
      </c>
      <c r="G6" s="25">
        <f t="shared" ref="G6:G11" si="1">F6*C6*D6</f>
        <v>50000</v>
      </c>
      <c r="H6" s="158">
        <f t="shared" ref="H6:H11" si="2">G6*8</f>
        <v>400000</v>
      </c>
    </row>
    <row r="7" spans="1:8" x14ac:dyDescent="0.25">
      <c r="A7" s="24">
        <v>3</v>
      </c>
      <c r="B7" s="38" t="s">
        <v>30</v>
      </c>
      <c r="C7" s="37">
        <v>2</v>
      </c>
      <c r="D7" s="24">
        <v>1</v>
      </c>
      <c r="E7" s="24">
        <f t="shared" si="0"/>
        <v>2</v>
      </c>
      <c r="F7" s="25">
        <v>110000</v>
      </c>
      <c r="G7" s="25">
        <f t="shared" si="1"/>
        <v>220000</v>
      </c>
      <c r="H7" s="158">
        <f t="shared" si="2"/>
        <v>1760000</v>
      </c>
    </row>
    <row r="8" spans="1:8" x14ac:dyDescent="0.25">
      <c r="A8" s="24">
        <v>4</v>
      </c>
      <c r="B8" s="38" t="s">
        <v>34</v>
      </c>
      <c r="C8" s="37">
        <v>1</v>
      </c>
      <c r="D8" s="24">
        <v>1</v>
      </c>
      <c r="E8" s="24">
        <v>1</v>
      </c>
      <c r="F8" s="25">
        <v>106000</v>
      </c>
      <c r="G8" s="25">
        <f t="shared" si="1"/>
        <v>106000</v>
      </c>
      <c r="H8" s="158">
        <f t="shared" si="2"/>
        <v>848000</v>
      </c>
    </row>
    <row r="9" spans="1:8" x14ac:dyDescent="0.25">
      <c r="A9" s="24">
        <v>5</v>
      </c>
      <c r="B9" s="38" t="s">
        <v>32</v>
      </c>
      <c r="C9" s="37">
        <v>1</v>
      </c>
      <c r="D9" s="24">
        <v>0.75</v>
      </c>
      <c r="E9" s="24">
        <f t="shared" si="0"/>
        <v>0.75</v>
      </c>
      <c r="F9" s="25">
        <v>100000</v>
      </c>
      <c r="G9" s="25">
        <f t="shared" si="1"/>
        <v>75000</v>
      </c>
      <c r="H9" s="158">
        <f t="shared" si="2"/>
        <v>600000</v>
      </c>
    </row>
    <row r="10" spans="1:8" x14ac:dyDescent="0.25">
      <c r="A10" s="24">
        <v>6</v>
      </c>
      <c r="B10" s="38" t="s">
        <v>38</v>
      </c>
      <c r="C10" s="37">
        <v>1</v>
      </c>
      <c r="D10" s="24">
        <v>0.5</v>
      </c>
      <c r="E10" s="24">
        <v>0.5</v>
      </c>
      <c r="F10" s="25">
        <v>100000</v>
      </c>
      <c r="G10" s="25">
        <f t="shared" si="1"/>
        <v>50000</v>
      </c>
      <c r="H10" s="158">
        <f t="shared" si="2"/>
        <v>400000</v>
      </c>
    </row>
    <row r="11" spans="1:8" x14ac:dyDescent="0.25">
      <c r="A11" s="24">
        <v>7</v>
      </c>
      <c r="B11" s="38" t="s">
        <v>23</v>
      </c>
      <c r="C11" s="37">
        <v>1</v>
      </c>
      <c r="D11" s="24">
        <v>0.75</v>
      </c>
      <c r="E11" s="24">
        <f t="shared" si="0"/>
        <v>0.75</v>
      </c>
      <c r="F11" s="25">
        <v>100000</v>
      </c>
      <c r="G11" s="25">
        <f t="shared" si="1"/>
        <v>75000</v>
      </c>
      <c r="H11" s="158">
        <f t="shared" si="2"/>
        <v>600000</v>
      </c>
    </row>
    <row r="12" spans="1:8" x14ac:dyDescent="0.25">
      <c r="A12" s="24"/>
      <c r="B12" s="38"/>
      <c r="C12" s="37"/>
      <c r="D12" s="24"/>
      <c r="E12" s="24"/>
      <c r="F12" s="25"/>
      <c r="G12" s="25"/>
    </row>
    <row r="13" spans="1:8" x14ac:dyDescent="0.25">
      <c r="G13" s="158">
        <f>SUM(G5:G12)</f>
        <v>716000</v>
      </c>
      <c r="H13" s="158">
        <f>SUM(H5:H12)</f>
        <v>5728000</v>
      </c>
    </row>
  </sheetData>
  <mergeCells count="8">
    <mergeCell ref="A1:H1"/>
    <mergeCell ref="G2:G3"/>
    <mergeCell ref="A2:A3"/>
    <mergeCell ref="B2:B3"/>
    <mergeCell ref="C2:C3"/>
    <mergeCell ref="D2:D3"/>
    <mergeCell ref="E2:E3"/>
    <mergeCell ref="F2:F3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opLeftCell="A37" workbookViewId="0">
      <selection activeCell="A5" sqref="A1:M1048576"/>
    </sheetView>
  </sheetViews>
  <sheetFormatPr defaultRowHeight="16.5" x14ac:dyDescent="0.3"/>
  <cols>
    <col min="1" max="1" width="5.28515625" style="1" customWidth="1"/>
    <col min="2" max="2" width="27" style="1" customWidth="1"/>
    <col min="3" max="3" width="7.5703125" style="6" customWidth="1"/>
    <col min="4" max="4" width="9.5703125" style="1" customWidth="1"/>
    <col min="5" max="5" width="8.85546875" style="1" customWidth="1"/>
    <col min="6" max="6" width="10.7109375" style="1" hidden="1" customWidth="1"/>
    <col min="7" max="7" width="14.5703125" style="1" hidden="1" customWidth="1"/>
    <col min="8" max="8" width="9" style="1" hidden="1" customWidth="1"/>
    <col min="9" max="9" width="10.7109375" style="174" hidden="1" customWidth="1"/>
    <col min="10" max="10" width="9.5703125" style="1" hidden="1" customWidth="1"/>
    <col min="11" max="11" width="11.42578125" style="1" customWidth="1"/>
    <col min="12" max="12" width="14.28515625" style="1" customWidth="1"/>
    <col min="13" max="13" width="15" style="1" customWidth="1"/>
    <col min="14" max="14" width="9.140625" style="1"/>
    <col min="15" max="15" width="14" style="1" bestFit="1" customWidth="1"/>
    <col min="16" max="17" width="9.7109375" style="1" bestFit="1" customWidth="1"/>
    <col min="18" max="16384" width="9.140625" style="1"/>
  </cols>
  <sheetData>
    <row r="1" spans="1:15" ht="39.75" customHeight="1" x14ac:dyDescent="0.3">
      <c r="A1" s="277" t="s">
        <v>148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5" ht="15" customHeight="1" x14ac:dyDescent="0.3">
      <c r="A2" s="287"/>
      <c r="B2" s="287"/>
      <c r="C2" s="287"/>
      <c r="D2" s="287"/>
      <c r="E2" s="214"/>
      <c r="G2" s="51" t="s">
        <v>47</v>
      </c>
    </row>
    <row r="3" spans="1:15" ht="13.5" customHeight="1" x14ac:dyDescent="0.3">
      <c r="A3" s="278" t="s">
        <v>0</v>
      </c>
      <c r="B3" s="285" t="s">
        <v>146</v>
      </c>
      <c r="C3" s="278" t="s">
        <v>182</v>
      </c>
      <c r="D3" s="278" t="s">
        <v>181</v>
      </c>
      <c r="E3" s="278" t="s">
        <v>181</v>
      </c>
      <c r="F3" s="285" t="s">
        <v>85</v>
      </c>
      <c r="G3" s="278" t="s">
        <v>147</v>
      </c>
      <c r="K3" s="278" t="s">
        <v>85</v>
      </c>
      <c r="L3" s="278" t="s">
        <v>220</v>
      </c>
      <c r="M3" s="278" t="s">
        <v>210</v>
      </c>
    </row>
    <row r="4" spans="1:15" ht="42" customHeight="1" x14ac:dyDescent="0.3">
      <c r="A4" s="278"/>
      <c r="B4" s="286"/>
      <c r="C4" s="278"/>
      <c r="D4" s="278"/>
      <c r="E4" s="278"/>
      <c r="F4" s="286"/>
      <c r="G4" s="278"/>
      <c r="H4" s="143"/>
      <c r="I4" s="175"/>
      <c r="J4" s="247"/>
      <c r="K4" s="278"/>
      <c r="L4" s="278"/>
      <c r="M4" s="278"/>
    </row>
    <row r="5" spans="1:15" ht="12.75" customHeight="1" x14ac:dyDescent="0.3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5</v>
      </c>
      <c r="G5" s="46">
        <v>6</v>
      </c>
      <c r="H5" s="143"/>
      <c r="I5" s="175"/>
      <c r="J5" s="143"/>
      <c r="K5" s="161">
        <v>6</v>
      </c>
      <c r="L5" s="143">
        <v>7</v>
      </c>
      <c r="M5" s="161">
        <v>8</v>
      </c>
    </row>
    <row r="6" spans="1:15" ht="15" customHeight="1" x14ac:dyDescent="0.3">
      <c r="A6" s="24">
        <v>1</v>
      </c>
      <c r="B6" s="38" t="s">
        <v>2</v>
      </c>
      <c r="C6" s="37">
        <v>1</v>
      </c>
      <c r="D6" s="24">
        <v>1</v>
      </c>
      <c r="E6" s="24">
        <f>C6*D6</f>
        <v>1</v>
      </c>
      <c r="F6" s="25">
        <v>210000</v>
      </c>
      <c r="G6" s="25">
        <f>F6*C6*D6</f>
        <v>210000</v>
      </c>
      <c r="H6" s="129">
        <v>0.08</v>
      </c>
      <c r="I6" s="200">
        <f>K6-F6</f>
        <v>16800</v>
      </c>
      <c r="J6" s="129">
        <f>F6*H6</f>
        <v>16800</v>
      </c>
      <c r="K6" s="129">
        <f>F6*H6+F6</f>
        <v>226800</v>
      </c>
      <c r="L6" s="129">
        <f>K6*C6*D6</f>
        <v>226800</v>
      </c>
      <c r="M6" s="129">
        <f>L6*12</f>
        <v>2721600</v>
      </c>
      <c r="O6" s="184"/>
    </row>
    <row r="7" spans="1:15" x14ac:dyDescent="0.3">
      <c r="A7" s="24">
        <v>2</v>
      </c>
      <c r="B7" s="38" t="s">
        <v>27</v>
      </c>
      <c r="C7" s="37">
        <v>1</v>
      </c>
      <c r="D7" s="24">
        <v>1</v>
      </c>
      <c r="E7" s="24">
        <f t="shared" ref="E7:E8" si="0">C7*D7</f>
        <v>1</v>
      </c>
      <c r="F7" s="25">
        <v>135000</v>
      </c>
      <c r="G7" s="25">
        <f t="shared" ref="G7:G26" si="1">F7*C7*D7</f>
        <v>135000</v>
      </c>
      <c r="H7" s="129">
        <v>0.08</v>
      </c>
      <c r="I7" s="200">
        <f t="shared" ref="I7:I63" si="2">K7-F7</f>
        <v>10800</v>
      </c>
      <c r="J7" s="129">
        <f>F7*H7</f>
        <v>10800</v>
      </c>
      <c r="K7" s="129">
        <f t="shared" ref="K7:K10" si="3">F7*H7+F7</f>
        <v>145800</v>
      </c>
      <c r="L7" s="129">
        <f t="shared" ref="L7:L61" si="4">K7*C7*D7</f>
        <v>145800</v>
      </c>
      <c r="M7" s="129">
        <f t="shared" ref="M7:M61" si="5">L7*12</f>
        <v>1749600</v>
      </c>
      <c r="O7" s="184"/>
    </row>
    <row r="8" spans="1:15" x14ac:dyDescent="0.3">
      <c r="A8" s="24">
        <v>3</v>
      </c>
      <c r="B8" s="38" t="s">
        <v>16</v>
      </c>
      <c r="C8" s="37">
        <v>1</v>
      </c>
      <c r="D8" s="24">
        <v>1</v>
      </c>
      <c r="E8" s="24">
        <f t="shared" si="0"/>
        <v>1</v>
      </c>
      <c r="F8" s="25">
        <v>101275</v>
      </c>
      <c r="G8" s="25">
        <f t="shared" si="1"/>
        <v>101275</v>
      </c>
      <c r="H8" s="129">
        <v>0.08</v>
      </c>
      <c r="I8" s="200">
        <f t="shared" si="2"/>
        <v>8725</v>
      </c>
      <c r="J8" s="129">
        <f>F8*H8</f>
        <v>8102</v>
      </c>
      <c r="K8" s="129">
        <v>110000</v>
      </c>
      <c r="L8" s="129">
        <f t="shared" si="4"/>
        <v>110000</v>
      </c>
      <c r="M8" s="129">
        <f t="shared" si="5"/>
        <v>1320000</v>
      </c>
      <c r="O8" s="184"/>
    </row>
    <row r="9" spans="1:15" s="29" customFormat="1" x14ac:dyDescent="0.3">
      <c r="A9" s="47"/>
      <c r="B9" s="48" t="s">
        <v>28</v>
      </c>
      <c r="C9" s="59"/>
      <c r="D9" s="47"/>
      <c r="E9" s="47"/>
      <c r="F9" s="25"/>
      <c r="G9" s="25"/>
      <c r="H9" s="129"/>
      <c r="I9" s="200">
        <f t="shared" si="2"/>
        <v>0</v>
      </c>
      <c r="J9" s="129"/>
      <c r="K9" s="129">
        <f t="shared" si="3"/>
        <v>0</v>
      </c>
      <c r="L9" s="129"/>
      <c r="M9" s="129">
        <f t="shared" si="5"/>
        <v>0</v>
      </c>
      <c r="O9" s="184"/>
    </row>
    <row r="10" spans="1:15" ht="32.25" customHeight="1" x14ac:dyDescent="0.3">
      <c r="A10" s="24">
        <v>4</v>
      </c>
      <c r="B10" s="38" t="s">
        <v>29</v>
      </c>
      <c r="C10" s="37">
        <v>1</v>
      </c>
      <c r="D10" s="24">
        <v>1</v>
      </c>
      <c r="E10" s="24">
        <f>C10*D10</f>
        <v>1</v>
      </c>
      <c r="F10" s="25">
        <v>115000</v>
      </c>
      <c r="G10" s="25">
        <f t="shared" si="1"/>
        <v>115000</v>
      </c>
      <c r="H10" s="129">
        <v>0.08</v>
      </c>
      <c r="I10" s="200">
        <f t="shared" si="2"/>
        <v>9200</v>
      </c>
      <c r="J10" s="129">
        <f>F10*H10</f>
        <v>9200</v>
      </c>
      <c r="K10" s="129">
        <f t="shared" si="3"/>
        <v>124200</v>
      </c>
      <c r="L10" s="129">
        <f t="shared" si="4"/>
        <v>124200</v>
      </c>
      <c r="M10" s="129">
        <f t="shared" si="5"/>
        <v>1490400</v>
      </c>
      <c r="O10" s="184"/>
    </row>
    <row r="11" spans="1:15" hidden="1" x14ac:dyDescent="0.3">
      <c r="A11" s="24">
        <v>5</v>
      </c>
      <c r="B11" s="33" t="s">
        <v>30</v>
      </c>
      <c r="C11" s="37"/>
      <c r="D11" s="24"/>
      <c r="E11" s="24"/>
      <c r="F11" s="25"/>
      <c r="G11" s="25"/>
      <c r="H11" s="129"/>
      <c r="I11" s="200">
        <f t="shared" si="2"/>
        <v>0</v>
      </c>
      <c r="J11" s="129"/>
      <c r="K11" s="129"/>
      <c r="L11" s="129"/>
      <c r="M11" s="129">
        <f t="shared" si="5"/>
        <v>0</v>
      </c>
      <c r="O11" s="184"/>
    </row>
    <row r="12" spans="1:15" x14ac:dyDescent="0.3">
      <c r="A12" s="24">
        <v>5</v>
      </c>
      <c r="B12" s="33" t="s">
        <v>30</v>
      </c>
      <c r="C12" s="37">
        <v>10</v>
      </c>
      <c r="D12" s="24">
        <v>0.625</v>
      </c>
      <c r="E12" s="24">
        <f t="shared" ref="E12:E26" si="6">C12*D12</f>
        <v>6.25</v>
      </c>
      <c r="F12" s="25">
        <v>96275</v>
      </c>
      <c r="G12" s="25">
        <f t="shared" si="1"/>
        <v>601718.75</v>
      </c>
      <c r="H12" s="129">
        <v>0.08</v>
      </c>
      <c r="I12" s="200">
        <f t="shared" si="2"/>
        <v>13725</v>
      </c>
      <c r="J12" s="129">
        <f t="shared" ref="J12:J13" si="7">F12*H12</f>
        <v>7702</v>
      </c>
      <c r="K12" s="129">
        <v>110000</v>
      </c>
      <c r="L12" s="129">
        <f t="shared" si="4"/>
        <v>687500</v>
      </c>
      <c r="M12" s="129">
        <f t="shared" si="5"/>
        <v>8250000</v>
      </c>
      <c r="O12" s="184"/>
    </row>
    <row r="13" spans="1:15" x14ac:dyDescent="0.3">
      <c r="A13" s="24">
        <v>6</v>
      </c>
      <c r="B13" s="33" t="s">
        <v>48</v>
      </c>
      <c r="C13" s="37">
        <v>1</v>
      </c>
      <c r="D13" s="24">
        <v>0.75</v>
      </c>
      <c r="E13" s="24">
        <f t="shared" si="6"/>
        <v>0.75</v>
      </c>
      <c r="F13" s="25">
        <f>5000+88312</f>
        <v>93312</v>
      </c>
      <c r="G13" s="25">
        <f t="shared" si="1"/>
        <v>69984</v>
      </c>
      <c r="H13" s="129">
        <v>0.08</v>
      </c>
      <c r="I13" s="200">
        <f t="shared" si="2"/>
        <v>12688</v>
      </c>
      <c r="J13" s="129">
        <f t="shared" si="7"/>
        <v>7464.96</v>
      </c>
      <c r="K13" s="129">
        <v>106000</v>
      </c>
      <c r="L13" s="129">
        <f t="shared" si="4"/>
        <v>79500</v>
      </c>
      <c r="M13" s="129">
        <f t="shared" si="5"/>
        <v>954000</v>
      </c>
      <c r="O13" s="184"/>
    </row>
    <row r="14" spans="1:15" x14ac:dyDescent="0.3">
      <c r="A14" s="24">
        <v>7</v>
      </c>
      <c r="B14" s="38" t="s">
        <v>32</v>
      </c>
      <c r="C14" s="37">
        <v>1</v>
      </c>
      <c r="D14" s="24">
        <v>1</v>
      </c>
      <c r="E14" s="24">
        <f t="shared" si="6"/>
        <v>1</v>
      </c>
      <c r="F14" s="25">
        <v>88312</v>
      </c>
      <c r="G14" s="25">
        <f t="shared" si="1"/>
        <v>88312</v>
      </c>
      <c r="H14" s="129">
        <v>8725</v>
      </c>
      <c r="I14" s="200">
        <f t="shared" si="2"/>
        <v>11688</v>
      </c>
      <c r="J14" s="129"/>
      <c r="K14" s="129">
        <v>100000</v>
      </c>
      <c r="L14" s="129">
        <f t="shared" si="4"/>
        <v>100000</v>
      </c>
      <c r="M14" s="129">
        <f t="shared" si="5"/>
        <v>1200000</v>
      </c>
      <c r="O14" s="184"/>
    </row>
    <row r="15" spans="1:15" x14ac:dyDescent="0.3">
      <c r="A15" s="24">
        <v>8</v>
      </c>
      <c r="B15" s="38" t="s">
        <v>33</v>
      </c>
      <c r="C15" s="37">
        <v>1</v>
      </c>
      <c r="D15" s="24">
        <v>1</v>
      </c>
      <c r="E15" s="24">
        <f t="shared" si="6"/>
        <v>1</v>
      </c>
      <c r="F15" s="25">
        <v>91275</v>
      </c>
      <c r="G15" s="25">
        <f t="shared" si="1"/>
        <v>91275</v>
      </c>
      <c r="H15" s="129">
        <v>8725</v>
      </c>
      <c r="I15" s="200">
        <f t="shared" si="2"/>
        <v>8725</v>
      </c>
      <c r="J15" s="129"/>
      <c r="K15" s="129">
        <f t="shared" ref="K15:K58" si="8">+F15+H15</f>
        <v>100000</v>
      </c>
      <c r="L15" s="129">
        <f t="shared" si="4"/>
        <v>100000</v>
      </c>
      <c r="M15" s="129">
        <f t="shared" si="5"/>
        <v>1200000</v>
      </c>
      <c r="O15" s="184"/>
    </row>
    <row r="16" spans="1:15" x14ac:dyDescent="0.3">
      <c r="A16" s="24">
        <v>9</v>
      </c>
      <c r="B16" s="33" t="s">
        <v>34</v>
      </c>
      <c r="C16" s="37">
        <v>5</v>
      </c>
      <c r="D16" s="24">
        <v>1</v>
      </c>
      <c r="E16" s="24">
        <f t="shared" si="6"/>
        <v>5</v>
      </c>
      <c r="F16" s="25">
        <v>94275</v>
      </c>
      <c r="G16" s="25">
        <f t="shared" si="1"/>
        <v>471375</v>
      </c>
      <c r="H16" s="129">
        <v>0.08</v>
      </c>
      <c r="I16" s="200">
        <f t="shared" si="2"/>
        <v>11725</v>
      </c>
      <c r="J16" s="129">
        <f>F16*H16</f>
        <v>7542</v>
      </c>
      <c r="K16" s="129">
        <v>106000</v>
      </c>
      <c r="L16" s="129">
        <f t="shared" si="4"/>
        <v>530000</v>
      </c>
      <c r="M16" s="129">
        <f t="shared" si="5"/>
        <v>6360000</v>
      </c>
      <c r="O16" s="184"/>
    </row>
    <row r="17" spans="1:17" hidden="1" x14ac:dyDescent="0.3">
      <c r="A17" s="24">
        <v>10</v>
      </c>
      <c r="B17" s="33" t="s">
        <v>34</v>
      </c>
      <c r="C17" s="37"/>
      <c r="D17" s="24"/>
      <c r="E17" s="24"/>
      <c r="F17" s="25"/>
      <c r="G17" s="25"/>
      <c r="H17" s="129"/>
      <c r="I17" s="200">
        <f t="shared" si="2"/>
        <v>0</v>
      </c>
      <c r="J17" s="129"/>
      <c r="K17" s="129"/>
      <c r="L17" s="129">
        <f t="shared" si="4"/>
        <v>0</v>
      </c>
      <c r="M17" s="129">
        <f t="shared" si="5"/>
        <v>0</v>
      </c>
      <c r="O17" s="184"/>
    </row>
    <row r="18" spans="1:17" x14ac:dyDescent="0.3">
      <c r="A18" s="24">
        <v>10</v>
      </c>
      <c r="B18" s="33" t="s">
        <v>35</v>
      </c>
      <c r="C18" s="37">
        <v>1</v>
      </c>
      <c r="D18" s="24">
        <v>1.25</v>
      </c>
      <c r="E18" s="24">
        <f t="shared" si="6"/>
        <v>1.25</v>
      </c>
      <c r="F18" s="25">
        <f>91275+5000</f>
        <v>96275</v>
      </c>
      <c r="G18" s="25">
        <f t="shared" si="1"/>
        <v>120343.75</v>
      </c>
      <c r="H18" s="129">
        <v>0.08</v>
      </c>
      <c r="I18" s="200">
        <f t="shared" si="2"/>
        <v>13725</v>
      </c>
      <c r="J18" s="129">
        <f t="shared" ref="J18:J19" si="9">F18*H18</f>
        <v>7702</v>
      </c>
      <c r="K18" s="129">
        <v>110000</v>
      </c>
      <c r="L18" s="129">
        <f t="shared" si="4"/>
        <v>137500</v>
      </c>
      <c r="M18" s="129">
        <f t="shared" si="5"/>
        <v>1650000</v>
      </c>
      <c r="O18" s="184"/>
    </row>
    <row r="19" spans="1:17" ht="22.5" customHeight="1" x14ac:dyDescent="0.3">
      <c r="A19" s="24">
        <v>11</v>
      </c>
      <c r="B19" s="33" t="s">
        <v>36</v>
      </c>
      <c r="C19" s="37">
        <v>1</v>
      </c>
      <c r="D19" s="24">
        <v>1</v>
      </c>
      <c r="E19" s="24">
        <f t="shared" si="6"/>
        <v>1</v>
      </c>
      <c r="F19" s="25">
        <f>88312+5000</f>
        <v>93312</v>
      </c>
      <c r="G19" s="25">
        <f t="shared" si="1"/>
        <v>93312</v>
      </c>
      <c r="H19" s="129">
        <v>0.08</v>
      </c>
      <c r="I19" s="200">
        <f t="shared" si="2"/>
        <v>16688</v>
      </c>
      <c r="J19" s="129">
        <f t="shared" si="9"/>
        <v>7464.96</v>
      </c>
      <c r="K19" s="129">
        <v>110000</v>
      </c>
      <c r="L19" s="129">
        <f t="shared" si="4"/>
        <v>110000</v>
      </c>
      <c r="M19" s="129">
        <f t="shared" si="5"/>
        <v>1320000</v>
      </c>
    </row>
    <row r="20" spans="1:17" x14ac:dyDescent="0.3">
      <c r="A20" s="24">
        <v>12</v>
      </c>
      <c r="B20" s="33" t="s">
        <v>37</v>
      </c>
      <c r="C20" s="37">
        <v>1</v>
      </c>
      <c r="D20" s="24">
        <v>1</v>
      </c>
      <c r="E20" s="24">
        <f t="shared" si="6"/>
        <v>1</v>
      </c>
      <c r="F20" s="25">
        <v>91275</v>
      </c>
      <c r="G20" s="25">
        <f t="shared" si="1"/>
        <v>91275</v>
      </c>
      <c r="H20" s="129">
        <v>8725</v>
      </c>
      <c r="I20" s="200">
        <f t="shared" si="2"/>
        <v>18725</v>
      </c>
      <c r="J20" s="129"/>
      <c r="K20" s="129">
        <v>110000</v>
      </c>
      <c r="L20" s="129">
        <f t="shared" si="4"/>
        <v>110000</v>
      </c>
      <c r="M20" s="129">
        <f t="shared" si="5"/>
        <v>1320000</v>
      </c>
    </row>
    <row r="21" spans="1:17" x14ac:dyDescent="0.3">
      <c r="A21" s="24">
        <v>13</v>
      </c>
      <c r="B21" s="38" t="s">
        <v>17</v>
      </c>
      <c r="C21" s="37">
        <v>1</v>
      </c>
      <c r="D21" s="24">
        <v>1</v>
      </c>
      <c r="E21" s="24">
        <f t="shared" si="6"/>
        <v>1</v>
      </c>
      <c r="F21" s="25">
        <v>108312</v>
      </c>
      <c r="G21" s="25">
        <f t="shared" si="1"/>
        <v>108312</v>
      </c>
      <c r="H21" s="129">
        <v>0.08</v>
      </c>
      <c r="I21" s="200">
        <f t="shared" si="2"/>
        <v>11688</v>
      </c>
      <c r="J21" s="129">
        <f>F21*H21</f>
        <v>8664.9600000000009</v>
      </c>
      <c r="K21" s="129">
        <v>120000</v>
      </c>
      <c r="L21" s="129">
        <f t="shared" si="4"/>
        <v>120000</v>
      </c>
      <c r="M21" s="129">
        <f t="shared" si="5"/>
        <v>1440000</v>
      </c>
    </row>
    <row r="22" spans="1:17" x14ac:dyDescent="0.3">
      <c r="A22" s="24">
        <v>14</v>
      </c>
      <c r="B22" s="38" t="s">
        <v>38</v>
      </c>
      <c r="C22" s="37">
        <v>1</v>
      </c>
      <c r="D22" s="24">
        <v>1</v>
      </c>
      <c r="E22" s="24">
        <f t="shared" si="6"/>
        <v>1</v>
      </c>
      <c r="F22" s="25">
        <v>91275</v>
      </c>
      <c r="G22" s="25">
        <f t="shared" si="1"/>
        <v>91275</v>
      </c>
      <c r="H22" s="129">
        <v>8725</v>
      </c>
      <c r="I22" s="200">
        <f t="shared" si="2"/>
        <v>8725</v>
      </c>
      <c r="J22" s="129"/>
      <c r="K22" s="129">
        <f t="shared" si="8"/>
        <v>100000</v>
      </c>
      <c r="L22" s="129">
        <f t="shared" si="4"/>
        <v>100000</v>
      </c>
      <c r="M22" s="129">
        <f t="shared" si="5"/>
        <v>1200000</v>
      </c>
    </row>
    <row r="23" spans="1:17" x14ac:dyDescent="0.3">
      <c r="A23" s="24">
        <v>15</v>
      </c>
      <c r="B23" s="38" t="s">
        <v>49</v>
      </c>
      <c r="C23" s="37">
        <v>1</v>
      </c>
      <c r="D23" s="24">
        <v>1</v>
      </c>
      <c r="E23" s="24">
        <f t="shared" si="6"/>
        <v>1</v>
      </c>
      <c r="F23" s="25">
        <v>91275</v>
      </c>
      <c r="G23" s="25">
        <f t="shared" si="1"/>
        <v>91275</v>
      </c>
      <c r="H23" s="129">
        <v>8725</v>
      </c>
      <c r="I23" s="200">
        <f t="shared" si="2"/>
        <v>8725</v>
      </c>
      <c r="J23" s="129"/>
      <c r="K23" s="129">
        <f t="shared" si="8"/>
        <v>100000</v>
      </c>
      <c r="L23" s="129">
        <f t="shared" si="4"/>
        <v>100000</v>
      </c>
      <c r="M23" s="129">
        <f t="shared" si="5"/>
        <v>1200000</v>
      </c>
    </row>
    <row r="24" spans="1:17" x14ac:dyDescent="0.3">
      <c r="A24" s="24">
        <v>16</v>
      </c>
      <c r="B24" s="33" t="s">
        <v>40</v>
      </c>
      <c r="C24" s="37">
        <v>1</v>
      </c>
      <c r="D24" s="24">
        <v>0.25</v>
      </c>
      <c r="E24" s="24">
        <f t="shared" si="6"/>
        <v>0.25</v>
      </c>
      <c r="F24" s="25">
        <v>88312</v>
      </c>
      <c r="G24" s="25">
        <f t="shared" si="1"/>
        <v>22078</v>
      </c>
      <c r="H24" s="129">
        <v>8725</v>
      </c>
      <c r="I24" s="200">
        <f t="shared" si="2"/>
        <v>11688</v>
      </c>
      <c r="J24" s="129"/>
      <c r="K24" s="129">
        <v>100000</v>
      </c>
      <c r="L24" s="129">
        <f t="shared" si="4"/>
        <v>25000</v>
      </c>
      <c r="M24" s="129">
        <f t="shared" si="5"/>
        <v>300000</v>
      </c>
    </row>
    <row r="25" spans="1:17" x14ac:dyDescent="0.3">
      <c r="A25" s="24">
        <v>17</v>
      </c>
      <c r="B25" s="33" t="s">
        <v>41</v>
      </c>
      <c r="C25" s="37">
        <v>1</v>
      </c>
      <c r="D25" s="24">
        <v>1</v>
      </c>
      <c r="E25" s="24">
        <f t="shared" si="6"/>
        <v>1</v>
      </c>
      <c r="F25" s="25">
        <v>88312</v>
      </c>
      <c r="G25" s="25">
        <f t="shared" si="1"/>
        <v>88312</v>
      </c>
      <c r="H25" s="129">
        <v>8725</v>
      </c>
      <c r="I25" s="200">
        <f t="shared" si="2"/>
        <v>11688</v>
      </c>
      <c r="J25" s="129"/>
      <c r="K25" s="129">
        <v>100000</v>
      </c>
      <c r="L25" s="129">
        <f t="shared" si="4"/>
        <v>100000</v>
      </c>
      <c r="M25" s="129">
        <f t="shared" si="5"/>
        <v>1200000</v>
      </c>
    </row>
    <row r="26" spans="1:17" x14ac:dyDescent="0.3">
      <c r="A26" s="24">
        <v>18</v>
      </c>
      <c r="B26" s="33" t="s">
        <v>24</v>
      </c>
      <c r="C26" s="37">
        <v>1</v>
      </c>
      <c r="D26" s="24">
        <v>1</v>
      </c>
      <c r="E26" s="24">
        <f t="shared" si="6"/>
        <v>1</v>
      </c>
      <c r="F26" s="25">
        <v>88312</v>
      </c>
      <c r="G26" s="25">
        <f t="shared" si="1"/>
        <v>88312</v>
      </c>
      <c r="H26" s="129">
        <v>8725</v>
      </c>
      <c r="I26" s="200">
        <f t="shared" si="2"/>
        <v>11688</v>
      </c>
      <c r="J26" s="129"/>
      <c r="K26" s="129">
        <v>100000</v>
      </c>
      <c r="L26" s="129">
        <f t="shared" si="4"/>
        <v>100000</v>
      </c>
      <c r="M26" s="129">
        <f t="shared" si="5"/>
        <v>1200000</v>
      </c>
    </row>
    <row r="27" spans="1:17" s="30" customFormat="1" x14ac:dyDescent="0.3">
      <c r="A27" s="280" t="s">
        <v>50</v>
      </c>
      <c r="B27" s="281"/>
      <c r="C27" s="220">
        <f>SUM(C6:C26)</f>
        <v>31</v>
      </c>
      <c r="D27" s="220">
        <f t="shared" ref="D27:E27" si="10">SUM(D6:D26)</f>
        <v>16.875</v>
      </c>
      <c r="E27" s="220">
        <f t="shared" si="10"/>
        <v>26.5</v>
      </c>
      <c r="F27" s="25"/>
      <c r="G27" s="44">
        <f>SUM(G6:G26)</f>
        <v>2678434.5</v>
      </c>
      <c r="H27" s="129"/>
      <c r="I27" s="200">
        <f t="shared" si="2"/>
        <v>0</v>
      </c>
      <c r="J27" s="129"/>
      <c r="K27" s="129"/>
      <c r="L27" s="129"/>
      <c r="M27" s="129">
        <f t="shared" si="5"/>
        <v>0</v>
      </c>
    </row>
    <row r="28" spans="1:17" s="29" customFormat="1" ht="30.75" customHeight="1" x14ac:dyDescent="0.3">
      <c r="A28" s="47"/>
      <c r="B28" s="50" t="s">
        <v>51</v>
      </c>
      <c r="C28" s="59"/>
      <c r="D28" s="47"/>
      <c r="E28" s="47"/>
      <c r="F28" s="25"/>
      <c r="G28" s="25"/>
      <c r="H28" s="129"/>
      <c r="I28" s="200">
        <f t="shared" si="2"/>
        <v>0</v>
      </c>
      <c r="J28" s="129"/>
      <c r="K28" s="129"/>
      <c r="L28" s="129"/>
      <c r="M28" s="129">
        <f t="shared" si="5"/>
        <v>0</v>
      </c>
    </row>
    <row r="29" spans="1:17" ht="24.75" customHeight="1" x14ac:dyDescent="0.3">
      <c r="A29" s="24">
        <v>19</v>
      </c>
      <c r="B29" s="38" t="s">
        <v>29</v>
      </c>
      <c r="C29" s="37">
        <v>1</v>
      </c>
      <c r="D29" s="24">
        <v>0.5</v>
      </c>
      <c r="E29" s="24">
        <f>C29*D29</f>
        <v>0.5</v>
      </c>
      <c r="F29" s="25">
        <v>115000</v>
      </c>
      <c r="G29" s="25">
        <f>F29*D29*C29</f>
        <v>57500</v>
      </c>
      <c r="H29" s="129">
        <v>0.08</v>
      </c>
      <c r="I29" s="200">
        <f t="shared" si="2"/>
        <v>9200</v>
      </c>
      <c r="J29" s="129">
        <f>F29*H29</f>
        <v>9200</v>
      </c>
      <c r="K29" s="129">
        <f>F29*H29+F29</f>
        <v>124200</v>
      </c>
      <c r="L29" s="129">
        <f t="shared" si="4"/>
        <v>62100</v>
      </c>
      <c r="M29" s="129">
        <f t="shared" si="5"/>
        <v>745200</v>
      </c>
      <c r="P29" s="184"/>
      <c r="Q29" s="184"/>
    </row>
    <row r="30" spans="1:17" x14ac:dyDescent="0.3">
      <c r="A30" s="24">
        <v>20</v>
      </c>
      <c r="B30" s="33" t="s">
        <v>30</v>
      </c>
      <c r="C30" s="37">
        <v>2</v>
      </c>
      <c r="D30" s="24">
        <v>0.56000000000000005</v>
      </c>
      <c r="E30" s="24">
        <f t="shared" ref="E30:E35" si="11">C30*D30</f>
        <v>1.1200000000000001</v>
      </c>
      <c r="F30" s="25">
        <v>96275</v>
      </c>
      <c r="G30" s="25">
        <f t="shared" ref="G30:G61" si="12">F30*D30*C30</f>
        <v>107828.00000000001</v>
      </c>
      <c r="H30" s="129">
        <v>0.08</v>
      </c>
      <c r="I30" s="200">
        <f t="shared" si="2"/>
        <v>13725</v>
      </c>
      <c r="J30" s="129">
        <f>F30*H30</f>
        <v>7702</v>
      </c>
      <c r="K30" s="129">
        <v>110000</v>
      </c>
      <c r="L30" s="129">
        <f t="shared" si="4"/>
        <v>123200.00000000001</v>
      </c>
      <c r="M30" s="129">
        <f t="shared" si="5"/>
        <v>1478400.0000000002</v>
      </c>
    </row>
    <row r="31" spans="1:17" x14ac:dyDescent="0.3">
      <c r="A31" s="24">
        <v>21</v>
      </c>
      <c r="B31" s="38" t="s">
        <v>32</v>
      </c>
      <c r="C31" s="37">
        <v>1</v>
      </c>
      <c r="D31" s="24">
        <v>0.75</v>
      </c>
      <c r="E31" s="24">
        <f t="shared" si="11"/>
        <v>0.75</v>
      </c>
      <c r="F31" s="25">
        <v>91275</v>
      </c>
      <c r="G31" s="25">
        <f t="shared" si="12"/>
        <v>68456.25</v>
      </c>
      <c r="H31" s="129">
        <v>8725</v>
      </c>
      <c r="I31" s="200">
        <f t="shared" si="2"/>
        <v>8725</v>
      </c>
      <c r="J31" s="129"/>
      <c r="K31" s="129">
        <f t="shared" si="8"/>
        <v>100000</v>
      </c>
      <c r="L31" s="129">
        <f t="shared" si="4"/>
        <v>75000</v>
      </c>
      <c r="M31" s="129">
        <f t="shared" si="5"/>
        <v>900000</v>
      </c>
    </row>
    <row r="32" spans="1:17" x14ac:dyDescent="0.3">
      <c r="A32" s="24">
        <v>22</v>
      </c>
      <c r="B32" s="33" t="s">
        <v>34</v>
      </c>
      <c r="C32" s="37">
        <v>1</v>
      </c>
      <c r="D32" s="24">
        <v>1</v>
      </c>
      <c r="E32" s="24">
        <f t="shared" si="11"/>
        <v>1</v>
      </c>
      <c r="F32" s="25">
        <v>94275</v>
      </c>
      <c r="G32" s="25">
        <f t="shared" si="12"/>
        <v>94275</v>
      </c>
      <c r="H32" s="129">
        <v>0.08</v>
      </c>
      <c r="I32" s="200">
        <f t="shared" si="2"/>
        <v>11725</v>
      </c>
      <c r="J32" s="129">
        <f>F32*H32</f>
        <v>7542</v>
      </c>
      <c r="K32" s="129">
        <v>106000</v>
      </c>
      <c r="L32" s="129">
        <f t="shared" si="4"/>
        <v>106000</v>
      </c>
      <c r="M32" s="129">
        <f t="shared" si="5"/>
        <v>1272000</v>
      </c>
    </row>
    <row r="33" spans="1:13" x14ac:dyDescent="0.3">
      <c r="A33" s="24">
        <v>23</v>
      </c>
      <c r="B33" s="38" t="s">
        <v>38</v>
      </c>
      <c r="C33" s="37">
        <v>1</v>
      </c>
      <c r="D33" s="24">
        <v>0.5</v>
      </c>
      <c r="E33" s="24">
        <f t="shared" si="11"/>
        <v>0.5</v>
      </c>
      <c r="F33" s="25">
        <v>91275</v>
      </c>
      <c r="G33" s="25">
        <f t="shared" si="12"/>
        <v>45637.5</v>
      </c>
      <c r="H33" s="129">
        <v>8725</v>
      </c>
      <c r="I33" s="200">
        <f t="shared" si="2"/>
        <v>8725</v>
      </c>
      <c r="J33" s="129"/>
      <c r="K33" s="129">
        <f t="shared" si="8"/>
        <v>100000</v>
      </c>
      <c r="L33" s="129">
        <f t="shared" si="4"/>
        <v>50000</v>
      </c>
      <c r="M33" s="129">
        <f t="shared" si="5"/>
        <v>600000</v>
      </c>
    </row>
    <row r="34" spans="1:13" x14ac:dyDescent="0.3">
      <c r="A34" s="24">
        <v>24</v>
      </c>
      <c r="B34" s="38" t="s">
        <v>23</v>
      </c>
      <c r="C34" s="37">
        <v>1</v>
      </c>
      <c r="D34" s="24">
        <v>0.5</v>
      </c>
      <c r="E34" s="24">
        <f t="shared" si="11"/>
        <v>0.5</v>
      </c>
      <c r="F34" s="25">
        <v>91275</v>
      </c>
      <c r="G34" s="25">
        <f t="shared" si="12"/>
        <v>45637.5</v>
      </c>
      <c r="H34" s="129">
        <v>8725</v>
      </c>
      <c r="I34" s="200">
        <f t="shared" si="2"/>
        <v>8725</v>
      </c>
      <c r="J34" s="129"/>
      <c r="K34" s="129">
        <f t="shared" si="8"/>
        <v>100000</v>
      </c>
      <c r="L34" s="129">
        <f t="shared" si="4"/>
        <v>50000</v>
      </c>
      <c r="M34" s="129">
        <f t="shared" si="5"/>
        <v>600000</v>
      </c>
    </row>
    <row r="35" spans="1:13" x14ac:dyDescent="0.3">
      <c r="A35" s="24">
        <v>25</v>
      </c>
      <c r="B35" s="33" t="s">
        <v>37</v>
      </c>
      <c r="C35" s="37">
        <v>1</v>
      </c>
      <c r="D35" s="24">
        <v>0.5</v>
      </c>
      <c r="E35" s="24">
        <f t="shared" si="11"/>
        <v>0.5</v>
      </c>
      <c r="F35" s="25">
        <v>91275</v>
      </c>
      <c r="G35" s="25">
        <f t="shared" si="12"/>
        <v>45637.5</v>
      </c>
      <c r="H35" s="129">
        <v>8725</v>
      </c>
      <c r="I35" s="200">
        <f t="shared" si="2"/>
        <v>8725</v>
      </c>
      <c r="J35" s="129"/>
      <c r="K35" s="129">
        <f t="shared" si="8"/>
        <v>100000</v>
      </c>
      <c r="L35" s="129">
        <f t="shared" si="4"/>
        <v>50000</v>
      </c>
      <c r="M35" s="129">
        <f t="shared" si="5"/>
        <v>600000</v>
      </c>
    </row>
    <row r="36" spans="1:13" s="30" customFormat="1" x14ac:dyDescent="0.3">
      <c r="A36" s="280" t="s">
        <v>52</v>
      </c>
      <c r="B36" s="281"/>
      <c r="C36" s="220">
        <f>SUM(C29:C35)</f>
        <v>8</v>
      </c>
      <c r="D36" s="49">
        <f>SUM(D29:D35)</f>
        <v>4.3100000000000005</v>
      </c>
      <c r="E36" s="49">
        <f>SUM(E29:E35)</f>
        <v>4.87</v>
      </c>
      <c r="F36" s="25"/>
      <c r="G36" s="44">
        <f>SUM(G29:G35)</f>
        <v>464971.75</v>
      </c>
      <c r="H36" s="129"/>
      <c r="I36" s="200">
        <f t="shared" si="2"/>
        <v>0</v>
      </c>
      <c r="J36" s="129"/>
      <c r="K36" s="129"/>
      <c r="L36" s="129"/>
      <c r="M36" s="129">
        <f t="shared" si="5"/>
        <v>0</v>
      </c>
    </row>
    <row r="37" spans="1:13" s="29" customFormat="1" ht="18" customHeight="1" x14ac:dyDescent="0.3">
      <c r="A37" s="47"/>
      <c r="B37" s="50" t="s">
        <v>53</v>
      </c>
      <c r="C37" s="59"/>
      <c r="D37" s="47"/>
      <c r="E37" s="47"/>
      <c r="F37" s="25"/>
      <c r="G37" s="25"/>
      <c r="H37" s="129"/>
      <c r="I37" s="200">
        <f t="shared" si="2"/>
        <v>0</v>
      </c>
      <c r="J37" s="129"/>
      <c r="K37" s="129"/>
      <c r="L37" s="129"/>
      <c r="M37" s="129">
        <f t="shared" si="5"/>
        <v>0</v>
      </c>
    </row>
    <row r="38" spans="1:13" ht="23.25" customHeight="1" x14ac:dyDescent="0.3">
      <c r="A38" s="24">
        <v>26</v>
      </c>
      <c r="B38" s="38" t="s">
        <v>29</v>
      </c>
      <c r="C38" s="37">
        <v>1</v>
      </c>
      <c r="D38" s="24">
        <v>0.5</v>
      </c>
      <c r="E38" s="24">
        <f>C38*D38</f>
        <v>0.5</v>
      </c>
      <c r="F38" s="25">
        <v>115000</v>
      </c>
      <c r="G38" s="25">
        <f t="shared" si="12"/>
        <v>57500</v>
      </c>
      <c r="H38" s="129">
        <v>0.08</v>
      </c>
      <c r="I38" s="200">
        <f t="shared" si="2"/>
        <v>9200</v>
      </c>
      <c r="J38" s="129">
        <f>F38*H38</f>
        <v>9200</v>
      </c>
      <c r="K38" s="129">
        <f>F38*H38+F38</f>
        <v>124200</v>
      </c>
      <c r="L38" s="129">
        <f t="shared" si="4"/>
        <v>62100</v>
      </c>
      <c r="M38" s="129">
        <f t="shared" si="5"/>
        <v>745200</v>
      </c>
    </row>
    <row r="39" spans="1:13" x14ac:dyDescent="0.3">
      <c r="A39" s="24">
        <v>27</v>
      </c>
      <c r="B39" s="33" t="s">
        <v>30</v>
      </c>
      <c r="C39" s="37">
        <v>2</v>
      </c>
      <c r="D39" s="24">
        <v>0.56000000000000005</v>
      </c>
      <c r="E39" s="24">
        <f t="shared" ref="E39:E43" si="13">C39*D39</f>
        <v>1.1200000000000001</v>
      </c>
      <c r="F39" s="25">
        <v>96275</v>
      </c>
      <c r="G39" s="25">
        <f t="shared" si="12"/>
        <v>107828.00000000001</v>
      </c>
      <c r="H39" s="129">
        <v>0.08</v>
      </c>
      <c r="I39" s="200">
        <f t="shared" si="2"/>
        <v>13725</v>
      </c>
      <c r="J39" s="129">
        <f>F39*H39</f>
        <v>7702</v>
      </c>
      <c r="K39" s="129">
        <v>110000</v>
      </c>
      <c r="L39" s="129">
        <f t="shared" si="4"/>
        <v>123200.00000000001</v>
      </c>
      <c r="M39" s="129">
        <f t="shared" si="5"/>
        <v>1478400.0000000002</v>
      </c>
    </row>
    <row r="40" spans="1:13" x14ac:dyDescent="0.3">
      <c r="A40" s="24">
        <v>28</v>
      </c>
      <c r="B40" s="38" t="s">
        <v>32</v>
      </c>
      <c r="C40" s="37">
        <v>1</v>
      </c>
      <c r="D40" s="24">
        <v>0.5</v>
      </c>
      <c r="E40" s="24">
        <f t="shared" si="13"/>
        <v>0.5</v>
      </c>
      <c r="F40" s="25">
        <v>88312</v>
      </c>
      <c r="G40" s="25">
        <f t="shared" si="12"/>
        <v>44156</v>
      </c>
      <c r="H40" s="129">
        <v>8725</v>
      </c>
      <c r="I40" s="200">
        <f t="shared" si="2"/>
        <v>11688</v>
      </c>
      <c r="J40" s="129"/>
      <c r="K40" s="129">
        <v>100000</v>
      </c>
      <c r="L40" s="129">
        <f t="shared" si="4"/>
        <v>50000</v>
      </c>
      <c r="M40" s="129">
        <f t="shared" si="5"/>
        <v>600000</v>
      </c>
    </row>
    <row r="41" spans="1:13" x14ac:dyDescent="0.3">
      <c r="A41" s="24">
        <v>29</v>
      </c>
      <c r="B41" s="33" t="s">
        <v>34</v>
      </c>
      <c r="C41" s="37">
        <v>1</v>
      </c>
      <c r="D41" s="24">
        <v>1</v>
      </c>
      <c r="E41" s="24">
        <f t="shared" si="13"/>
        <v>1</v>
      </c>
      <c r="F41" s="25">
        <v>94275</v>
      </c>
      <c r="G41" s="25">
        <f t="shared" si="12"/>
        <v>94275</v>
      </c>
      <c r="H41" s="129">
        <v>0.08</v>
      </c>
      <c r="I41" s="200">
        <f t="shared" si="2"/>
        <v>11725</v>
      </c>
      <c r="J41" s="129">
        <f>F41*H41</f>
        <v>7542</v>
      </c>
      <c r="K41" s="129">
        <v>106000</v>
      </c>
      <c r="L41" s="129">
        <f t="shared" si="4"/>
        <v>106000</v>
      </c>
      <c r="M41" s="129">
        <f t="shared" si="5"/>
        <v>1272000</v>
      </c>
    </row>
    <row r="42" spans="1:13" x14ac:dyDescent="0.3">
      <c r="A42" s="24">
        <v>30</v>
      </c>
      <c r="B42" s="38" t="s">
        <v>38</v>
      </c>
      <c r="C42" s="37">
        <v>1</v>
      </c>
      <c r="D42" s="24">
        <v>0.5</v>
      </c>
      <c r="E42" s="24">
        <f t="shared" si="13"/>
        <v>0.5</v>
      </c>
      <c r="F42" s="25">
        <v>91275</v>
      </c>
      <c r="G42" s="25">
        <f t="shared" si="12"/>
        <v>45637.5</v>
      </c>
      <c r="H42" s="129">
        <v>8725</v>
      </c>
      <c r="I42" s="200">
        <f t="shared" si="2"/>
        <v>8725</v>
      </c>
      <c r="J42" s="129"/>
      <c r="K42" s="129">
        <f t="shared" si="8"/>
        <v>100000</v>
      </c>
      <c r="L42" s="129">
        <f t="shared" si="4"/>
        <v>50000</v>
      </c>
      <c r="M42" s="129">
        <f t="shared" si="5"/>
        <v>600000</v>
      </c>
    </row>
    <row r="43" spans="1:13" x14ac:dyDescent="0.3">
      <c r="A43" s="24">
        <v>31</v>
      </c>
      <c r="B43" s="33" t="s">
        <v>23</v>
      </c>
      <c r="C43" s="37">
        <v>1</v>
      </c>
      <c r="D43" s="24">
        <v>0.5</v>
      </c>
      <c r="E43" s="24">
        <f t="shared" si="13"/>
        <v>0.5</v>
      </c>
      <c r="F43" s="25">
        <v>91275</v>
      </c>
      <c r="G43" s="25">
        <f t="shared" si="12"/>
        <v>45637.5</v>
      </c>
      <c r="H43" s="129">
        <v>8725</v>
      </c>
      <c r="I43" s="200">
        <f t="shared" si="2"/>
        <v>8725</v>
      </c>
      <c r="J43" s="129"/>
      <c r="K43" s="129">
        <f t="shared" si="8"/>
        <v>100000</v>
      </c>
      <c r="L43" s="129">
        <f t="shared" si="4"/>
        <v>50000</v>
      </c>
      <c r="M43" s="129">
        <f t="shared" si="5"/>
        <v>600000</v>
      </c>
    </row>
    <row r="44" spans="1:13" s="30" customFormat="1" ht="18.75" customHeight="1" x14ac:dyDescent="0.3">
      <c r="A44" s="280" t="s">
        <v>174</v>
      </c>
      <c r="B44" s="281"/>
      <c r="C44" s="220">
        <f>SUM(C38:C43)</f>
        <v>7</v>
      </c>
      <c r="D44" s="49">
        <f>SUM(D38:D43)</f>
        <v>3.56</v>
      </c>
      <c r="E44" s="49">
        <f>SUM(E38:E43)</f>
        <v>4.12</v>
      </c>
      <c r="F44" s="25"/>
      <c r="G44" s="44">
        <f>SUM(G38:G43)</f>
        <v>395034</v>
      </c>
      <c r="H44" s="129"/>
      <c r="I44" s="200">
        <f t="shared" si="2"/>
        <v>0</v>
      </c>
      <c r="J44" s="129"/>
      <c r="K44" s="129"/>
      <c r="L44" s="129"/>
      <c r="M44" s="129">
        <f t="shared" si="5"/>
        <v>0</v>
      </c>
    </row>
    <row r="45" spans="1:13" s="29" customFormat="1" ht="20.25" customHeight="1" x14ac:dyDescent="0.3">
      <c r="A45" s="47"/>
      <c r="B45" s="50" t="s">
        <v>54</v>
      </c>
      <c r="C45" s="59"/>
      <c r="D45" s="47"/>
      <c r="E45" s="47"/>
      <c r="F45" s="25"/>
      <c r="G45" s="25"/>
      <c r="H45" s="129"/>
      <c r="I45" s="200">
        <f t="shared" si="2"/>
        <v>0</v>
      </c>
      <c r="J45" s="129"/>
      <c r="K45" s="129"/>
      <c r="L45" s="129"/>
      <c r="M45" s="129">
        <f t="shared" si="5"/>
        <v>0</v>
      </c>
    </row>
    <row r="46" spans="1:13" ht="22.5" customHeight="1" x14ac:dyDescent="0.3">
      <c r="A46" s="24">
        <v>32</v>
      </c>
      <c r="B46" s="38" t="s">
        <v>29</v>
      </c>
      <c r="C46" s="37">
        <v>1</v>
      </c>
      <c r="D46" s="24">
        <v>0.5</v>
      </c>
      <c r="E46" s="24">
        <f>C46*D46</f>
        <v>0.5</v>
      </c>
      <c r="F46" s="25">
        <v>115000</v>
      </c>
      <c r="G46" s="25">
        <f t="shared" si="12"/>
        <v>57500</v>
      </c>
      <c r="H46" s="129">
        <v>0.08</v>
      </c>
      <c r="I46" s="200">
        <f t="shared" si="2"/>
        <v>9200</v>
      </c>
      <c r="J46" s="129">
        <f>F46*H46</f>
        <v>9200</v>
      </c>
      <c r="K46" s="129">
        <f>F46*H46+F46</f>
        <v>124200</v>
      </c>
      <c r="L46" s="129">
        <f t="shared" si="4"/>
        <v>62100</v>
      </c>
      <c r="M46" s="129">
        <f t="shared" si="5"/>
        <v>745200</v>
      </c>
    </row>
    <row r="47" spans="1:13" x14ac:dyDescent="0.3">
      <c r="A47" s="24">
        <v>33</v>
      </c>
      <c r="B47" s="33" t="s">
        <v>30</v>
      </c>
      <c r="C47" s="37">
        <v>2</v>
      </c>
      <c r="D47" s="24">
        <v>0.56000000000000005</v>
      </c>
      <c r="E47" s="24">
        <f t="shared" ref="E47:E50" si="14">C47*D47</f>
        <v>1.1200000000000001</v>
      </c>
      <c r="F47" s="25">
        <v>96275</v>
      </c>
      <c r="G47" s="25">
        <f t="shared" si="12"/>
        <v>107828.00000000001</v>
      </c>
      <c r="H47" s="129">
        <v>0.08</v>
      </c>
      <c r="I47" s="200">
        <f t="shared" si="2"/>
        <v>13725</v>
      </c>
      <c r="J47" s="129">
        <f>F47*H47</f>
        <v>7702</v>
      </c>
      <c r="K47" s="129">
        <v>110000</v>
      </c>
      <c r="L47" s="129">
        <f t="shared" si="4"/>
        <v>123200.00000000001</v>
      </c>
      <c r="M47" s="129">
        <f t="shared" si="5"/>
        <v>1478400.0000000002</v>
      </c>
    </row>
    <row r="48" spans="1:13" x14ac:dyDescent="0.3">
      <c r="A48" s="24">
        <v>34</v>
      </c>
      <c r="B48" s="38" t="s">
        <v>32</v>
      </c>
      <c r="C48" s="37">
        <v>1</v>
      </c>
      <c r="D48" s="24">
        <v>0.5</v>
      </c>
      <c r="E48" s="24">
        <f t="shared" si="14"/>
        <v>0.5</v>
      </c>
      <c r="F48" s="25">
        <v>91275</v>
      </c>
      <c r="G48" s="25">
        <f t="shared" si="12"/>
        <v>45637.5</v>
      </c>
      <c r="H48" s="129">
        <v>8725</v>
      </c>
      <c r="I48" s="200">
        <f t="shared" si="2"/>
        <v>8725</v>
      </c>
      <c r="J48" s="129"/>
      <c r="K48" s="129">
        <f t="shared" si="8"/>
        <v>100000</v>
      </c>
      <c r="L48" s="129">
        <f t="shared" si="4"/>
        <v>50000</v>
      </c>
      <c r="M48" s="129">
        <f t="shared" si="5"/>
        <v>600000</v>
      </c>
    </row>
    <row r="49" spans="1:15" x14ac:dyDescent="0.3">
      <c r="A49" s="24">
        <v>35</v>
      </c>
      <c r="B49" s="33" t="s">
        <v>34</v>
      </c>
      <c r="C49" s="37">
        <v>1</v>
      </c>
      <c r="D49" s="24">
        <v>1</v>
      </c>
      <c r="E49" s="24">
        <f t="shared" si="14"/>
        <v>1</v>
      </c>
      <c r="F49" s="25">
        <v>94275</v>
      </c>
      <c r="G49" s="25">
        <f t="shared" si="12"/>
        <v>94275</v>
      </c>
      <c r="H49" s="129">
        <v>0.08</v>
      </c>
      <c r="I49" s="200">
        <f t="shared" si="2"/>
        <v>11725</v>
      </c>
      <c r="J49" s="129">
        <f>F49*H49</f>
        <v>7542</v>
      </c>
      <c r="K49" s="129">
        <v>106000</v>
      </c>
      <c r="L49" s="129">
        <f t="shared" si="4"/>
        <v>106000</v>
      </c>
      <c r="M49" s="129">
        <f t="shared" si="5"/>
        <v>1272000</v>
      </c>
    </row>
    <row r="50" spans="1:15" x14ac:dyDescent="0.3">
      <c r="A50" s="24">
        <v>36</v>
      </c>
      <c r="B50" s="38" t="s">
        <v>38</v>
      </c>
      <c r="C50" s="37">
        <v>1</v>
      </c>
      <c r="D50" s="24">
        <v>0.5</v>
      </c>
      <c r="E50" s="24">
        <f t="shared" si="14"/>
        <v>0.5</v>
      </c>
      <c r="F50" s="25">
        <v>91275</v>
      </c>
      <c r="G50" s="25">
        <f t="shared" si="12"/>
        <v>45637.5</v>
      </c>
      <c r="H50" s="129">
        <v>8725</v>
      </c>
      <c r="I50" s="200">
        <f t="shared" si="2"/>
        <v>8725</v>
      </c>
      <c r="J50" s="129"/>
      <c r="K50" s="129">
        <f t="shared" si="8"/>
        <v>100000</v>
      </c>
      <c r="L50" s="129">
        <f t="shared" si="4"/>
        <v>50000</v>
      </c>
      <c r="M50" s="129">
        <f t="shared" si="5"/>
        <v>600000</v>
      </c>
    </row>
    <row r="51" spans="1:15" s="30" customFormat="1" ht="15.75" customHeight="1" x14ac:dyDescent="0.3">
      <c r="A51" s="280" t="s">
        <v>173</v>
      </c>
      <c r="B51" s="281"/>
      <c r="C51" s="220">
        <f>SUM(C46:C50)</f>
        <v>6</v>
      </c>
      <c r="D51" s="49">
        <f>SUM(D46:D50)</f>
        <v>3.06</v>
      </c>
      <c r="E51" s="49">
        <f>SUM(E46:E50)</f>
        <v>3.62</v>
      </c>
      <c r="F51" s="25"/>
      <c r="G51" s="44">
        <f>SUM(G46:G50)</f>
        <v>350878</v>
      </c>
      <c r="H51" s="129"/>
      <c r="I51" s="200">
        <f t="shared" si="2"/>
        <v>0</v>
      </c>
      <c r="J51" s="129"/>
      <c r="K51" s="129"/>
      <c r="L51" s="129"/>
      <c r="M51" s="129">
        <f t="shared" si="5"/>
        <v>0</v>
      </c>
    </row>
    <row r="52" spans="1:15" s="29" customFormat="1" ht="19.5" customHeight="1" x14ac:dyDescent="0.3">
      <c r="A52" s="47"/>
      <c r="B52" s="50" t="s">
        <v>55</v>
      </c>
      <c r="C52" s="59"/>
      <c r="D52" s="47"/>
      <c r="E52" s="47"/>
      <c r="F52" s="25"/>
      <c r="G52" s="25"/>
      <c r="H52" s="129"/>
      <c r="I52" s="200">
        <f t="shared" si="2"/>
        <v>0</v>
      </c>
      <c r="J52" s="129"/>
      <c r="K52" s="129"/>
      <c r="L52" s="129"/>
      <c r="M52" s="129">
        <f t="shared" si="5"/>
        <v>0</v>
      </c>
    </row>
    <row r="53" spans="1:15" ht="27" customHeight="1" x14ac:dyDescent="0.3">
      <c r="A53" s="24">
        <v>37</v>
      </c>
      <c r="B53" s="38" t="s">
        <v>29</v>
      </c>
      <c r="C53" s="37">
        <v>1</v>
      </c>
      <c r="D53" s="24">
        <v>0.5</v>
      </c>
      <c r="E53" s="24">
        <f>C53*D53</f>
        <v>0.5</v>
      </c>
      <c r="F53" s="25">
        <v>115000</v>
      </c>
      <c r="G53" s="25">
        <f t="shared" si="12"/>
        <v>57500</v>
      </c>
      <c r="H53" s="129">
        <v>0.08</v>
      </c>
      <c r="I53" s="200">
        <f t="shared" si="2"/>
        <v>9200</v>
      </c>
      <c r="J53" s="129">
        <f>F53*H53</f>
        <v>9200</v>
      </c>
      <c r="K53" s="129">
        <f>F53*H53+F53</f>
        <v>124200</v>
      </c>
      <c r="L53" s="129">
        <f t="shared" si="4"/>
        <v>62100</v>
      </c>
      <c r="M53" s="129">
        <f t="shared" si="5"/>
        <v>745200</v>
      </c>
    </row>
    <row r="54" spans="1:15" x14ac:dyDescent="0.3">
      <c r="A54" s="24">
        <v>38</v>
      </c>
      <c r="B54" s="33" t="s">
        <v>30</v>
      </c>
      <c r="C54" s="37">
        <v>2</v>
      </c>
      <c r="D54" s="24">
        <v>0.56000000000000005</v>
      </c>
      <c r="E54" s="24">
        <f t="shared" ref="E54:E58" si="15">C54*D54</f>
        <v>1.1200000000000001</v>
      </c>
      <c r="F54" s="25">
        <v>96275</v>
      </c>
      <c r="G54" s="25">
        <f t="shared" si="12"/>
        <v>107828.00000000001</v>
      </c>
      <c r="H54" s="129">
        <v>0.08</v>
      </c>
      <c r="I54" s="200">
        <f t="shared" si="2"/>
        <v>13725</v>
      </c>
      <c r="J54" s="129">
        <f>F54*H54</f>
        <v>7702</v>
      </c>
      <c r="K54" s="129">
        <v>110000</v>
      </c>
      <c r="L54" s="129">
        <f t="shared" si="4"/>
        <v>123200.00000000001</v>
      </c>
      <c r="M54" s="129">
        <f t="shared" si="5"/>
        <v>1478400.0000000002</v>
      </c>
    </row>
    <row r="55" spans="1:15" x14ac:dyDescent="0.3">
      <c r="A55" s="24">
        <v>39</v>
      </c>
      <c r="B55" s="38" t="s">
        <v>32</v>
      </c>
      <c r="C55" s="37">
        <v>1</v>
      </c>
      <c r="D55" s="24">
        <v>0.75</v>
      </c>
      <c r="E55" s="24">
        <f t="shared" si="15"/>
        <v>0.75</v>
      </c>
      <c r="F55" s="25">
        <v>91275</v>
      </c>
      <c r="G55" s="25">
        <f t="shared" si="12"/>
        <v>68456.25</v>
      </c>
      <c r="H55" s="129">
        <v>8725</v>
      </c>
      <c r="I55" s="200">
        <f t="shared" si="2"/>
        <v>8725</v>
      </c>
      <c r="J55" s="129"/>
      <c r="K55" s="129">
        <f t="shared" si="8"/>
        <v>100000</v>
      </c>
      <c r="L55" s="129">
        <f t="shared" si="4"/>
        <v>75000</v>
      </c>
      <c r="M55" s="129">
        <f t="shared" si="5"/>
        <v>900000</v>
      </c>
    </row>
    <row r="56" spans="1:15" x14ac:dyDescent="0.3">
      <c r="A56" s="24">
        <v>40</v>
      </c>
      <c r="B56" s="33" t="s">
        <v>34</v>
      </c>
      <c r="C56" s="37">
        <v>1</v>
      </c>
      <c r="D56" s="24">
        <v>1</v>
      </c>
      <c r="E56" s="24">
        <f t="shared" si="15"/>
        <v>1</v>
      </c>
      <c r="F56" s="25">
        <v>94275</v>
      </c>
      <c r="G56" s="25">
        <f t="shared" si="12"/>
        <v>94275</v>
      </c>
      <c r="H56" s="129">
        <v>0.08</v>
      </c>
      <c r="I56" s="200">
        <f t="shared" si="2"/>
        <v>11725</v>
      </c>
      <c r="J56" s="129">
        <f>F56*H56</f>
        <v>7542</v>
      </c>
      <c r="K56" s="129">
        <v>106000</v>
      </c>
      <c r="L56" s="129">
        <f t="shared" si="4"/>
        <v>106000</v>
      </c>
      <c r="M56" s="129">
        <f t="shared" si="5"/>
        <v>1272000</v>
      </c>
    </row>
    <row r="57" spans="1:15" x14ac:dyDescent="0.3">
      <c r="A57" s="24">
        <v>41</v>
      </c>
      <c r="B57" s="38" t="s">
        <v>38</v>
      </c>
      <c r="C57" s="37">
        <v>1</v>
      </c>
      <c r="D57" s="24">
        <v>0.5</v>
      </c>
      <c r="E57" s="24">
        <f t="shared" si="15"/>
        <v>0.5</v>
      </c>
      <c r="F57" s="25">
        <v>91275</v>
      </c>
      <c r="G57" s="25">
        <f t="shared" si="12"/>
        <v>45637.5</v>
      </c>
      <c r="H57" s="129">
        <v>8725</v>
      </c>
      <c r="I57" s="200">
        <f t="shared" si="2"/>
        <v>8725</v>
      </c>
      <c r="J57" s="129"/>
      <c r="K57" s="129">
        <f t="shared" si="8"/>
        <v>100000</v>
      </c>
      <c r="L57" s="129">
        <f t="shared" si="4"/>
        <v>50000</v>
      </c>
      <c r="M57" s="129">
        <f t="shared" si="5"/>
        <v>600000</v>
      </c>
    </row>
    <row r="58" spans="1:15" x14ac:dyDescent="0.3">
      <c r="A58" s="24">
        <v>42</v>
      </c>
      <c r="B58" s="33" t="s">
        <v>37</v>
      </c>
      <c r="C58" s="37">
        <v>1</v>
      </c>
      <c r="D58" s="24">
        <v>0.5</v>
      </c>
      <c r="E58" s="24">
        <f t="shared" si="15"/>
        <v>0.5</v>
      </c>
      <c r="F58" s="25">
        <v>91275</v>
      </c>
      <c r="G58" s="25">
        <f t="shared" si="12"/>
        <v>45637.5</v>
      </c>
      <c r="H58" s="129">
        <v>8725</v>
      </c>
      <c r="I58" s="200">
        <f t="shared" si="2"/>
        <v>8725</v>
      </c>
      <c r="J58" s="129"/>
      <c r="K58" s="129">
        <f t="shared" si="8"/>
        <v>100000</v>
      </c>
      <c r="L58" s="129">
        <f t="shared" si="4"/>
        <v>50000</v>
      </c>
      <c r="M58" s="129">
        <f t="shared" si="5"/>
        <v>600000</v>
      </c>
    </row>
    <row r="59" spans="1:15" s="30" customFormat="1" ht="18.75" customHeight="1" x14ac:dyDescent="0.3">
      <c r="A59" s="280" t="s">
        <v>56</v>
      </c>
      <c r="B59" s="281"/>
      <c r="C59" s="220">
        <f>SUM(C53:C58)</f>
        <v>7</v>
      </c>
      <c r="D59" s="49">
        <f>SUM(D53:D58)</f>
        <v>3.81</v>
      </c>
      <c r="E59" s="49">
        <f>SUM(E53:E58)</f>
        <v>4.37</v>
      </c>
      <c r="F59" s="25"/>
      <c r="G59" s="65">
        <f>SUM(G53:G58)</f>
        <v>419334.25</v>
      </c>
      <c r="H59" s="129"/>
      <c r="I59" s="200">
        <f t="shared" si="2"/>
        <v>0</v>
      </c>
      <c r="J59" s="129"/>
      <c r="K59" s="129"/>
      <c r="L59" s="129"/>
      <c r="M59" s="129">
        <f t="shared" si="5"/>
        <v>0</v>
      </c>
    </row>
    <row r="60" spans="1:15" s="29" customFormat="1" x14ac:dyDescent="0.3">
      <c r="A60" s="47"/>
      <c r="B60" s="50" t="s">
        <v>57</v>
      </c>
      <c r="C60" s="59"/>
      <c r="D60" s="47"/>
      <c r="E60" s="47"/>
      <c r="F60" s="25"/>
      <c r="G60" s="25"/>
      <c r="H60" s="129"/>
      <c r="I60" s="200">
        <f t="shared" si="2"/>
        <v>0</v>
      </c>
      <c r="J60" s="129"/>
      <c r="K60" s="129"/>
      <c r="L60" s="129"/>
      <c r="M60" s="129">
        <f t="shared" si="5"/>
        <v>0</v>
      </c>
    </row>
    <row r="61" spans="1:15" x14ac:dyDescent="0.3">
      <c r="A61" s="24">
        <v>43</v>
      </c>
      <c r="B61" s="33" t="s">
        <v>30</v>
      </c>
      <c r="C61" s="37">
        <v>1</v>
      </c>
      <c r="D61" s="24">
        <v>0.5</v>
      </c>
      <c r="E61" s="24">
        <f>C61*D61</f>
        <v>0.5</v>
      </c>
      <c r="F61" s="25">
        <v>96275</v>
      </c>
      <c r="G61" s="25">
        <f t="shared" si="12"/>
        <v>48137.5</v>
      </c>
      <c r="H61" s="129">
        <v>0.08</v>
      </c>
      <c r="I61" s="200">
        <f t="shared" si="2"/>
        <v>13725</v>
      </c>
      <c r="J61" s="129">
        <f>F61*H61</f>
        <v>7702</v>
      </c>
      <c r="K61" s="129">
        <v>110000</v>
      </c>
      <c r="L61" s="129">
        <f t="shared" si="4"/>
        <v>55000</v>
      </c>
      <c r="M61" s="129">
        <f t="shared" si="5"/>
        <v>660000</v>
      </c>
    </row>
    <row r="62" spans="1:15" s="30" customFormat="1" ht="18.75" customHeight="1" x14ac:dyDescent="0.3">
      <c r="A62" s="280" t="s">
        <v>172</v>
      </c>
      <c r="B62" s="281"/>
      <c r="C62" s="220">
        <f>SUM(C61)</f>
        <v>1</v>
      </c>
      <c r="D62" s="49">
        <f>SUM(D61:D61)</f>
        <v>0.5</v>
      </c>
      <c r="E62" s="49">
        <f>SUM(E61)</f>
        <v>0.5</v>
      </c>
      <c r="F62" s="44"/>
      <c r="G62" s="44">
        <f>SUM(G61)</f>
        <v>48137.5</v>
      </c>
      <c r="H62" s="129"/>
      <c r="I62" s="200">
        <f t="shared" si="2"/>
        <v>0</v>
      </c>
      <c r="J62" s="129"/>
      <c r="K62" s="129"/>
      <c r="L62" s="129"/>
      <c r="M62" s="146"/>
    </row>
    <row r="63" spans="1:15" s="31" customFormat="1" ht="24" customHeight="1" x14ac:dyDescent="0.3">
      <c r="A63" s="283" t="s">
        <v>25</v>
      </c>
      <c r="B63" s="284"/>
      <c r="C63" s="221">
        <f>SUM(C27+C36+C44+C51+C59+C62)</f>
        <v>60</v>
      </c>
      <c r="D63" s="221">
        <f>SUM(D27+D36+D44+D51+D59+D62)</f>
        <v>32.114999999999995</v>
      </c>
      <c r="E63" s="221">
        <f>SUM(E27+E36+E44+E51+E59+E62)</f>
        <v>43.98</v>
      </c>
      <c r="F63" s="45"/>
      <c r="G63" s="44">
        <f>G62+G59+G51+G44+G36+G27</f>
        <v>4356790</v>
      </c>
      <c r="H63" s="129"/>
      <c r="I63" s="200">
        <f t="shared" si="2"/>
        <v>0</v>
      </c>
      <c r="J63" s="129"/>
      <c r="K63" s="129"/>
      <c r="L63" s="67">
        <f>SUM(L6:L61)</f>
        <v>4876500</v>
      </c>
      <c r="M63" s="67">
        <f>SUM(M6:M61)</f>
        <v>58518000</v>
      </c>
      <c r="O63" s="248"/>
    </row>
    <row r="64" spans="1:15" x14ac:dyDescent="0.3">
      <c r="A64" s="105"/>
      <c r="B64" s="105"/>
      <c r="C64" s="28"/>
      <c r="D64" s="105"/>
      <c r="E64" s="105"/>
      <c r="F64" s="105"/>
      <c r="G64" s="188">
        <f>G63*12</f>
        <v>52281480</v>
      </c>
      <c r="H64" s="105"/>
      <c r="I64" s="177"/>
      <c r="J64" s="105"/>
      <c r="K64" s="105"/>
      <c r="L64" s="105"/>
      <c r="M64" s="105"/>
    </row>
    <row r="65" spans="1:13" x14ac:dyDescent="0.3">
      <c r="A65" s="105"/>
      <c r="B65" s="105"/>
      <c r="C65" s="28"/>
      <c r="D65" s="105"/>
      <c r="E65" s="105"/>
      <c r="F65" s="105"/>
      <c r="G65" s="105"/>
      <c r="H65" s="105"/>
      <c r="I65" s="177"/>
      <c r="J65" s="105"/>
      <c r="K65" s="105"/>
      <c r="L65" s="105"/>
      <c r="M65" s="105"/>
    </row>
  </sheetData>
  <sheetProtection algorithmName="SHA-512" hashValue="Wqq8Yl6grdXhVSnZI90suF+38+PSmschNHo8HO3P2x08Hfin0axqWM4xa9MzKOV7WON0aAjLnfYCf1p/pSB/9Q==" saltValue="E9XY/RHGA+sa1B9Vicq4Aw==" spinCount="100000" sheet="1" objects="1" scenarios="1" selectLockedCells="1" selectUnlockedCells="1"/>
  <mergeCells count="19">
    <mergeCell ref="K3:K4"/>
    <mergeCell ref="M3:M4"/>
    <mergeCell ref="L3:L4"/>
    <mergeCell ref="A1:M1"/>
    <mergeCell ref="A59:B59"/>
    <mergeCell ref="F3:F4"/>
    <mergeCell ref="G3:G4"/>
    <mergeCell ref="A2:D2"/>
    <mergeCell ref="A3:A4"/>
    <mergeCell ref="B3:B4"/>
    <mergeCell ref="D3:D4"/>
    <mergeCell ref="A62:B62"/>
    <mergeCell ref="C3:C4"/>
    <mergeCell ref="E3:E4"/>
    <mergeCell ref="A63:B63"/>
    <mergeCell ref="A27:B27"/>
    <mergeCell ref="A36:B36"/>
    <mergeCell ref="A44:B44"/>
    <mergeCell ref="A51:B51"/>
  </mergeCells>
  <pageMargins left="0.24" right="0.19685039370078741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50" workbookViewId="0">
      <selection activeCell="P22" sqref="P22"/>
    </sheetView>
  </sheetViews>
  <sheetFormatPr defaultRowHeight="16.5" x14ac:dyDescent="0.3"/>
  <cols>
    <col min="1" max="1" width="4.28515625" style="1" customWidth="1"/>
    <col min="2" max="2" width="24" style="1" customWidth="1"/>
    <col min="3" max="3" width="8" style="6" customWidth="1"/>
    <col min="4" max="4" width="7.85546875" style="1" customWidth="1"/>
    <col min="5" max="5" width="8.42578125" style="6" customWidth="1"/>
    <col min="6" max="6" width="12.42578125" style="1" hidden="1" customWidth="1"/>
    <col min="7" max="7" width="14.28515625" style="1" hidden="1" customWidth="1"/>
    <col min="8" max="8" width="10" style="1" hidden="1" customWidth="1"/>
    <col min="9" max="9" width="11.5703125" style="174" hidden="1" customWidth="1"/>
    <col min="10" max="10" width="11" style="1" hidden="1" customWidth="1"/>
    <col min="11" max="11" width="15" style="1" customWidth="1"/>
    <col min="12" max="12" width="15.5703125" style="1" customWidth="1"/>
    <col min="13" max="13" width="16.140625" style="1" customWidth="1"/>
    <col min="14" max="16384" width="9.140625" style="1"/>
  </cols>
  <sheetData>
    <row r="1" spans="1:13" ht="36" customHeight="1" x14ac:dyDescent="0.3">
      <c r="A1" s="277" t="s">
        <v>149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4.25" customHeight="1" x14ac:dyDescent="0.3">
      <c r="A2" s="214"/>
      <c r="B2" s="214"/>
      <c r="C2" s="214"/>
      <c r="D2" s="214"/>
      <c r="E2" s="214"/>
      <c r="G2" s="51" t="s">
        <v>150</v>
      </c>
    </row>
    <row r="3" spans="1:13" ht="66" customHeight="1" x14ac:dyDescent="0.3">
      <c r="A3" s="210" t="s">
        <v>0</v>
      </c>
      <c r="B3" s="212" t="s">
        <v>146</v>
      </c>
      <c r="C3" s="210" t="s">
        <v>182</v>
      </c>
      <c r="D3" s="210" t="s">
        <v>181</v>
      </c>
      <c r="E3" s="210" t="s">
        <v>181</v>
      </c>
      <c r="F3" s="210" t="s">
        <v>85</v>
      </c>
      <c r="G3" s="210" t="s">
        <v>147</v>
      </c>
      <c r="H3" s="143"/>
      <c r="I3" s="175"/>
      <c r="J3" s="143"/>
      <c r="K3" s="210" t="s">
        <v>85</v>
      </c>
      <c r="L3" s="210" t="s">
        <v>221</v>
      </c>
      <c r="M3" s="161" t="s">
        <v>210</v>
      </c>
    </row>
    <row r="4" spans="1:13" x14ac:dyDescent="0.3">
      <c r="A4" s="46">
        <v>1</v>
      </c>
      <c r="B4" s="46">
        <v>2</v>
      </c>
      <c r="C4" s="46">
        <v>3</v>
      </c>
      <c r="D4" s="46">
        <v>5</v>
      </c>
      <c r="E4" s="46">
        <v>6</v>
      </c>
      <c r="F4" s="46">
        <v>5</v>
      </c>
      <c r="G4" s="46">
        <v>6</v>
      </c>
      <c r="H4" s="143"/>
      <c r="I4" s="175"/>
      <c r="J4" s="143"/>
      <c r="K4" s="143">
        <v>7</v>
      </c>
      <c r="L4" s="161">
        <v>8</v>
      </c>
      <c r="M4" s="161">
        <v>9</v>
      </c>
    </row>
    <row r="5" spans="1:13" ht="15" customHeight="1" x14ac:dyDescent="0.3">
      <c r="A5" s="24">
        <v>1</v>
      </c>
      <c r="B5" s="38" t="s">
        <v>2</v>
      </c>
      <c r="C5" s="37">
        <v>1</v>
      </c>
      <c r="D5" s="24">
        <v>1</v>
      </c>
      <c r="E5" s="24">
        <f>C5*D5</f>
        <v>1</v>
      </c>
      <c r="F5" s="52">
        <v>180000</v>
      </c>
      <c r="G5" s="52">
        <f>F5*C5*D5</f>
        <v>180000</v>
      </c>
      <c r="H5" s="144">
        <v>0.08</v>
      </c>
      <c r="I5" s="176">
        <f>K5-F5</f>
        <v>14400</v>
      </c>
      <c r="J5" s="144">
        <f>F5*H5</f>
        <v>14400</v>
      </c>
      <c r="K5" s="52">
        <f>F5*H5+F5</f>
        <v>194400</v>
      </c>
      <c r="L5" s="52">
        <f>K5*C5*D5</f>
        <v>194400</v>
      </c>
      <c r="M5" s="52">
        <f>L5*12</f>
        <v>2332800</v>
      </c>
    </row>
    <row r="6" spans="1:13" x14ac:dyDescent="0.3">
      <c r="A6" s="24">
        <v>2</v>
      </c>
      <c r="B6" s="38" t="s">
        <v>27</v>
      </c>
      <c r="C6" s="37">
        <v>1</v>
      </c>
      <c r="D6" s="24">
        <v>1</v>
      </c>
      <c r="E6" s="24">
        <f t="shared" ref="E6:E7" si="0">C6*D6</f>
        <v>1</v>
      </c>
      <c r="F6" s="52">
        <v>115000</v>
      </c>
      <c r="G6" s="52">
        <f t="shared" ref="G6:G62" si="1">F6*C6*D6</f>
        <v>115000</v>
      </c>
      <c r="H6" s="144">
        <v>0.08</v>
      </c>
      <c r="I6" s="176">
        <f t="shared" ref="I6:I64" si="2">K6-F6</f>
        <v>9200</v>
      </c>
      <c r="J6" s="144">
        <f>F6*H6</f>
        <v>9200</v>
      </c>
      <c r="K6" s="52">
        <f>F6*H6+F6</f>
        <v>124200</v>
      </c>
      <c r="L6" s="52">
        <f t="shared" ref="L6:L62" si="3">K6*C6*D6</f>
        <v>124200</v>
      </c>
      <c r="M6" s="52">
        <f t="shared" ref="M6:M62" si="4">L6*12</f>
        <v>1490400</v>
      </c>
    </row>
    <row r="7" spans="1:13" x14ac:dyDescent="0.3">
      <c r="A7" s="24">
        <v>3</v>
      </c>
      <c r="B7" s="38" t="s">
        <v>16</v>
      </c>
      <c r="C7" s="37">
        <v>1</v>
      </c>
      <c r="D7" s="24">
        <v>1</v>
      </c>
      <c r="E7" s="24">
        <f t="shared" si="0"/>
        <v>1</v>
      </c>
      <c r="F7" s="52">
        <v>91275</v>
      </c>
      <c r="G7" s="52">
        <f t="shared" si="1"/>
        <v>91275</v>
      </c>
      <c r="H7" s="144">
        <v>8725</v>
      </c>
      <c r="I7" s="176">
        <f t="shared" si="2"/>
        <v>8725</v>
      </c>
      <c r="J7" s="144"/>
      <c r="K7" s="52">
        <f t="shared" ref="K7:K49" si="5">+F7+H7</f>
        <v>100000</v>
      </c>
      <c r="L7" s="52">
        <f t="shared" si="3"/>
        <v>100000</v>
      </c>
      <c r="M7" s="52">
        <f t="shared" si="4"/>
        <v>1200000</v>
      </c>
    </row>
    <row r="8" spans="1:13" s="29" customFormat="1" ht="28.5" x14ac:dyDescent="0.3">
      <c r="A8" s="47"/>
      <c r="B8" s="48" t="s">
        <v>28</v>
      </c>
      <c r="C8" s="59"/>
      <c r="D8" s="47"/>
      <c r="E8" s="47"/>
      <c r="F8" s="52"/>
      <c r="G8" s="52"/>
      <c r="H8" s="144"/>
      <c r="I8" s="176">
        <f t="shared" si="2"/>
        <v>0</v>
      </c>
      <c r="J8" s="144"/>
      <c r="K8" s="52"/>
      <c r="L8" s="52"/>
      <c r="M8" s="52"/>
    </row>
    <row r="9" spans="1:13" ht="22.5" customHeight="1" x14ac:dyDescent="0.3">
      <c r="A9" s="24">
        <v>4</v>
      </c>
      <c r="B9" s="38" t="s">
        <v>29</v>
      </c>
      <c r="C9" s="37">
        <v>1</v>
      </c>
      <c r="D9" s="24">
        <v>1</v>
      </c>
      <c r="E9" s="24">
        <f>C9*D9</f>
        <v>1</v>
      </c>
      <c r="F9" s="52">
        <v>115000</v>
      </c>
      <c r="G9" s="52">
        <f t="shared" si="1"/>
        <v>115000</v>
      </c>
      <c r="H9" s="144">
        <v>0.08</v>
      </c>
      <c r="I9" s="176">
        <f t="shared" si="2"/>
        <v>9200</v>
      </c>
      <c r="J9" s="144">
        <f>F9*H9</f>
        <v>9200</v>
      </c>
      <c r="K9" s="52">
        <f>F9*H9+F9</f>
        <v>124200</v>
      </c>
      <c r="L9" s="52">
        <f t="shared" si="3"/>
        <v>124200</v>
      </c>
      <c r="M9" s="52">
        <f t="shared" si="4"/>
        <v>1490400</v>
      </c>
    </row>
    <row r="10" spans="1:13" x14ac:dyDescent="0.3">
      <c r="A10" s="24">
        <v>5</v>
      </c>
      <c r="B10" s="33" t="s">
        <v>30</v>
      </c>
      <c r="C10" s="37"/>
      <c r="D10" s="24"/>
      <c r="E10" s="24"/>
      <c r="F10" s="52">
        <v>93312</v>
      </c>
      <c r="G10" s="52">
        <f t="shared" si="1"/>
        <v>0</v>
      </c>
      <c r="H10" s="144">
        <v>0.08</v>
      </c>
      <c r="I10" s="176">
        <f t="shared" si="2"/>
        <v>-93312</v>
      </c>
      <c r="J10" s="144">
        <f t="shared" ref="J10:J13" si="6">F10*H10</f>
        <v>7464.96</v>
      </c>
      <c r="K10" s="52"/>
      <c r="L10" s="52"/>
      <c r="M10" s="52"/>
    </row>
    <row r="11" spans="1:13" x14ac:dyDescent="0.3">
      <c r="A11" s="24">
        <v>6</v>
      </c>
      <c r="B11" s="33" t="s">
        <v>30</v>
      </c>
      <c r="C11" s="37">
        <v>9</v>
      </c>
      <c r="D11" s="24">
        <v>0.625</v>
      </c>
      <c r="E11" s="24">
        <f t="shared" ref="E11:E25" si="7">C11*D11</f>
        <v>5.625</v>
      </c>
      <c r="F11" s="52">
        <v>96275</v>
      </c>
      <c r="G11" s="52">
        <f t="shared" si="1"/>
        <v>541546.875</v>
      </c>
      <c r="H11" s="144">
        <v>0.08</v>
      </c>
      <c r="I11" s="176">
        <f t="shared" si="2"/>
        <v>13725</v>
      </c>
      <c r="J11" s="144">
        <f t="shared" si="6"/>
        <v>7702</v>
      </c>
      <c r="K11" s="52">
        <v>110000</v>
      </c>
      <c r="L11" s="52">
        <f t="shared" si="3"/>
        <v>618750</v>
      </c>
      <c r="M11" s="52">
        <f t="shared" si="4"/>
        <v>7425000</v>
      </c>
    </row>
    <row r="12" spans="1:13" x14ac:dyDescent="0.3">
      <c r="A12" s="24">
        <v>7</v>
      </c>
      <c r="B12" s="33" t="s">
        <v>58</v>
      </c>
      <c r="C12" s="37">
        <v>1</v>
      </c>
      <c r="D12" s="24">
        <v>0.75</v>
      </c>
      <c r="E12" s="24">
        <f t="shared" si="7"/>
        <v>0.75</v>
      </c>
      <c r="F12" s="52">
        <f>91275+5000</f>
        <v>96275</v>
      </c>
      <c r="G12" s="52">
        <f t="shared" si="1"/>
        <v>72206.25</v>
      </c>
      <c r="H12" s="144">
        <v>0.08</v>
      </c>
      <c r="I12" s="176">
        <f t="shared" si="2"/>
        <v>13725</v>
      </c>
      <c r="J12" s="144">
        <f t="shared" si="6"/>
        <v>7702</v>
      </c>
      <c r="K12" s="52">
        <v>110000</v>
      </c>
      <c r="L12" s="52">
        <f t="shared" si="3"/>
        <v>82500</v>
      </c>
      <c r="M12" s="52">
        <f t="shared" si="4"/>
        <v>990000</v>
      </c>
    </row>
    <row r="13" spans="1:13" x14ac:dyDescent="0.3">
      <c r="A13" s="24">
        <v>8</v>
      </c>
      <c r="B13" s="33" t="s">
        <v>59</v>
      </c>
      <c r="C13" s="37">
        <v>1</v>
      </c>
      <c r="D13" s="24">
        <v>1</v>
      </c>
      <c r="E13" s="24">
        <f t="shared" si="7"/>
        <v>1</v>
      </c>
      <c r="F13" s="52">
        <f>91275+5000</f>
        <v>96275</v>
      </c>
      <c r="G13" s="52">
        <f t="shared" si="1"/>
        <v>96275</v>
      </c>
      <c r="H13" s="144">
        <v>0.08</v>
      </c>
      <c r="I13" s="176">
        <f t="shared" si="2"/>
        <v>13725</v>
      </c>
      <c r="J13" s="144">
        <f t="shared" si="6"/>
        <v>7702</v>
      </c>
      <c r="K13" s="52">
        <v>110000</v>
      </c>
      <c r="L13" s="52">
        <f t="shared" si="3"/>
        <v>110000</v>
      </c>
      <c r="M13" s="52">
        <f t="shared" si="4"/>
        <v>1320000</v>
      </c>
    </row>
    <row r="14" spans="1:13" x14ac:dyDescent="0.3">
      <c r="A14" s="24">
        <v>9</v>
      </c>
      <c r="B14" s="38" t="s">
        <v>32</v>
      </c>
      <c r="C14" s="37">
        <v>1</v>
      </c>
      <c r="D14" s="24">
        <v>1</v>
      </c>
      <c r="E14" s="24">
        <f t="shared" si="7"/>
        <v>1</v>
      </c>
      <c r="F14" s="52">
        <v>88312</v>
      </c>
      <c r="G14" s="52">
        <f t="shared" si="1"/>
        <v>88312</v>
      </c>
      <c r="H14" s="144">
        <v>8725</v>
      </c>
      <c r="I14" s="176">
        <f t="shared" si="2"/>
        <v>11688</v>
      </c>
      <c r="J14" s="144"/>
      <c r="K14" s="52">
        <v>100000</v>
      </c>
      <c r="L14" s="52">
        <f t="shared" si="3"/>
        <v>100000</v>
      </c>
      <c r="M14" s="52">
        <f t="shared" si="4"/>
        <v>1200000</v>
      </c>
    </row>
    <row r="15" spans="1:13" x14ac:dyDescent="0.3">
      <c r="A15" s="24">
        <v>10</v>
      </c>
      <c r="B15" s="38" t="s">
        <v>33</v>
      </c>
      <c r="C15" s="37">
        <v>1</v>
      </c>
      <c r="D15" s="24">
        <v>1</v>
      </c>
      <c r="E15" s="24">
        <f t="shared" si="7"/>
        <v>1</v>
      </c>
      <c r="F15" s="52">
        <v>91275</v>
      </c>
      <c r="G15" s="52">
        <f t="shared" si="1"/>
        <v>91275</v>
      </c>
      <c r="H15" s="144">
        <v>8725</v>
      </c>
      <c r="I15" s="176">
        <f t="shared" si="2"/>
        <v>8725</v>
      </c>
      <c r="J15" s="144"/>
      <c r="K15" s="52">
        <v>100000</v>
      </c>
      <c r="L15" s="52">
        <f t="shared" si="3"/>
        <v>100000</v>
      </c>
      <c r="M15" s="52">
        <f t="shared" si="4"/>
        <v>1200000</v>
      </c>
    </row>
    <row r="16" spans="1:13" x14ac:dyDescent="0.3">
      <c r="A16" s="24">
        <v>12</v>
      </c>
      <c r="B16" s="33" t="s">
        <v>34</v>
      </c>
      <c r="C16" s="37">
        <v>4</v>
      </c>
      <c r="D16" s="24">
        <v>1</v>
      </c>
      <c r="E16" s="24">
        <f t="shared" si="7"/>
        <v>4</v>
      </c>
      <c r="F16" s="52">
        <v>94275</v>
      </c>
      <c r="G16" s="52">
        <f t="shared" si="1"/>
        <v>377100</v>
      </c>
      <c r="H16" s="144">
        <v>0.08</v>
      </c>
      <c r="I16" s="176">
        <f t="shared" si="2"/>
        <v>11725</v>
      </c>
      <c r="J16" s="144">
        <f t="shared" ref="J16:J18" si="8">F16*H16</f>
        <v>7542</v>
      </c>
      <c r="K16" s="165">
        <v>106000</v>
      </c>
      <c r="L16" s="52">
        <f t="shared" si="3"/>
        <v>424000</v>
      </c>
      <c r="M16" s="52">
        <f t="shared" si="4"/>
        <v>5088000</v>
      </c>
    </row>
    <row r="17" spans="1:13" x14ac:dyDescent="0.3">
      <c r="A17" s="24">
        <v>13</v>
      </c>
      <c r="B17" s="33" t="s">
        <v>35</v>
      </c>
      <c r="C17" s="37">
        <v>1</v>
      </c>
      <c r="D17" s="24">
        <v>1.25</v>
      </c>
      <c r="E17" s="24">
        <f t="shared" si="7"/>
        <v>1.25</v>
      </c>
      <c r="F17" s="52">
        <f>91275+5000</f>
        <v>96275</v>
      </c>
      <c r="G17" s="52">
        <f t="shared" si="1"/>
        <v>120343.75</v>
      </c>
      <c r="H17" s="144">
        <v>0.08</v>
      </c>
      <c r="I17" s="176">
        <f t="shared" si="2"/>
        <v>13725</v>
      </c>
      <c r="J17" s="144">
        <f t="shared" si="8"/>
        <v>7702</v>
      </c>
      <c r="K17" s="165">
        <v>110000</v>
      </c>
      <c r="L17" s="52">
        <f t="shared" si="3"/>
        <v>137500</v>
      </c>
      <c r="M17" s="52">
        <f t="shared" si="4"/>
        <v>1650000</v>
      </c>
    </row>
    <row r="18" spans="1:13" ht="27" x14ac:dyDescent="0.3">
      <c r="A18" s="24">
        <v>14</v>
      </c>
      <c r="B18" s="33" t="s">
        <v>36</v>
      </c>
      <c r="C18" s="37">
        <v>1</v>
      </c>
      <c r="D18" s="24">
        <v>1</v>
      </c>
      <c r="E18" s="24">
        <f t="shared" si="7"/>
        <v>1</v>
      </c>
      <c r="F18" s="52">
        <f>91275+5000</f>
        <v>96275</v>
      </c>
      <c r="G18" s="52">
        <f t="shared" si="1"/>
        <v>96275</v>
      </c>
      <c r="H18" s="144">
        <v>0.08</v>
      </c>
      <c r="I18" s="176">
        <f t="shared" si="2"/>
        <v>13725</v>
      </c>
      <c r="J18" s="144">
        <f t="shared" si="8"/>
        <v>7702</v>
      </c>
      <c r="K18" s="165">
        <v>110000</v>
      </c>
      <c r="L18" s="52">
        <f t="shared" si="3"/>
        <v>110000</v>
      </c>
      <c r="M18" s="52">
        <f t="shared" si="4"/>
        <v>1320000</v>
      </c>
    </row>
    <row r="19" spans="1:13" x14ac:dyDescent="0.3">
      <c r="A19" s="24">
        <v>15</v>
      </c>
      <c r="B19" s="33" t="s">
        <v>37</v>
      </c>
      <c r="C19" s="37">
        <v>1</v>
      </c>
      <c r="D19" s="24">
        <v>1</v>
      </c>
      <c r="E19" s="24">
        <f t="shared" si="7"/>
        <v>1</v>
      </c>
      <c r="F19" s="52">
        <v>88312</v>
      </c>
      <c r="G19" s="52">
        <f t="shared" si="1"/>
        <v>88312</v>
      </c>
      <c r="H19" s="144">
        <v>8725</v>
      </c>
      <c r="I19" s="176">
        <f t="shared" si="2"/>
        <v>11688</v>
      </c>
      <c r="J19" s="144"/>
      <c r="K19" s="52">
        <v>100000</v>
      </c>
      <c r="L19" s="52">
        <f t="shared" si="3"/>
        <v>100000</v>
      </c>
      <c r="M19" s="52">
        <f t="shared" si="4"/>
        <v>1200000</v>
      </c>
    </row>
    <row r="20" spans="1:13" x14ac:dyDescent="0.3">
      <c r="A20" s="24">
        <v>16</v>
      </c>
      <c r="B20" s="38" t="s">
        <v>17</v>
      </c>
      <c r="C20" s="37">
        <v>1</v>
      </c>
      <c r="D20" s="24">
        <v>1</v>
      </c>
      <c r="E20" s="24">
        <f t="shared" si="7"/>
        <v>1</v>
      </c>
      <c r="F20" s="52">
        <v>88312</v>
      </c>
      <c r="G20" s="52">
        <f t="shared" si="1"/>
        <v>88312</v>
      </c>
      <c r="H20" s="144">
        <v>8725</v>
      </c>
      <c r="I20" s="176">
        <f t="shared" si="2"/>
        <v>11688</v>
      </c>
      <c r="J20" s="144"/>
      <c r="K20" s="52">
        <v>100000</v>
      </c>
      <c r="L20" s="52">
        <f t="shared" si="3"/>
        <v>100000</v>
      </c>
      <c r="M20" s="52">
        <f t="shared" si="4"/>
        <v>1200000</v>
      </c>
    </row>
    <row r="21" spans="1:13" x14ac:dyDescent="0.3">
      <c r="A21" s="24">
        <v>17</v>
      </c>
      <c r="B21" s="38" t="s">
        <v>38</v>
      </c>
      <c r="C21" s="37">
        <v>1</v>
      </c>
      <c r="D21" s="24">
        <v>1</v>
      </c>
      <c r="E21" s="24">
        <f t="shared" si="7"/>
        <v>1</v>
      </c>
      <c r="F21" s="52">
        <v>88312</v>
      </c>
      <c r="G21" s="52">
        <f t="shared" si="1"/>
        <v>88312</v>
      </c>
      <c r="H21" s="144">
        <v>8725</v>
      </c>
      <c r="I21" s="176">
        <f t="shared" si="2"/>
        <v>11688</v>
      </c>
      <c r="J21" s="144"/>
      <c r="K21" s="52">
        <v>100000</v>
      </c>
      <c r="L21" s="52">
        <f t="shared" si="3"/>
        <v>100000</v>
      </c>
      <c r="M21" s="52">
        <f t="shared" si="4"/>
        <v>1200000</v>
      </c>
    </row>
    <row r="22" spans="1:13" x14ac:dyDescent="0.3">
      <c r="A22" s="24">
        <v>18</v>
      </c>
      <c r="B22" s="38" t="s">
        <v>39</v>
      </c>
      <c r="C22" s="37">
        <v>1</v>
      </c>
      <c r="D22" s="24">
        <v>1</v>
      </c>
      <c r="E22" s="24">
        <f t="shared" si="7"/>
        <v>1</v>
      </c>
      <c r="F22" s="52">
        <v>88312</v>
      </c>
      <c r="G22" s="52">
        <f t="shared" si="1"/>
        <v>88312</v>
      </c>
      <c r="H22" s="144">
        <v>8725</v>
      </c>
      <c r="I22" s="176">
        <f t="shared" si="2"/>
        <v>11688</v>
      </c>
      <c r="J22" s="144"/>
      <c r="K22" s="52">
        <v>100000</v>
      </c>
      <c r="L22" s="52">
        <f t="shared" si="3"/>
        <v>100000</v>
      </c>
      <c r="M22" s="52">
        <f t="shared" si="4"/>
        <v>1200000</v>
      </c>
    </row>
    <row r="23" spans="1:13" x14ac:dyDescent="0.3">
      <c r="A23" s="24">
        <v>19</v>
      </c>
      <c r="B23" s="33" t="s">
        <v>40</v>
      </c>
      <c r="C23" s="37">
        <v>1</v>
      </c>
      <c r="D23" s="24">
        <v>0.25</v>
      </c>
      <c r="E23" s="24">
        <f t="shared" si="7"/>
        <v>0.25</v>
      </c>
      <c r="F23" s="52">
        <v>91275</v>
      </c>
      <c r="G23" s="52">
        <f t="shared" si="1"/>
        <v>22818.75</v>
      </c>
      <c r="H23" s="144">
        <v>8725</v>
      </c>
      <c r="I23" s="176">
        <f t="shared" si="2"/>
        <v>8725</v>
      </c>
      <c r="J23" s="144"/>
      <c r="K23" s="52">
        <f t="shared" si="5"/>
        <v>100000</v>
      </c>
      <c r="L23" s="52">
        <f t="shared" si="3"/>
        <v>25000</v>
      </c>
      <c r="M23" s="52">
        <f t="shared" si="4"/>
        <v>300000</v>
      </c>
    </row>
    <row r="24" spans="1:13" x14ac:dyDescent="0.3">
      <c r="A24" s="24">
        <v>20</v>
      </c>
      <c r="B24" s="33" t="s">
        <v>24</v>
      </c>
      <c r="C24" s="37">
        <v>1</v>
      </c>
      <c r="D24" s="24">
        <v>1</v>
      </c>
      <c r="E24" s="24">
        <f t="shared" si="7"/>
        <v>1</v>
      </c>
      <c r="F24" s="52">
        <v>88312</v>
      </c>
      <c r="G24" s="52">
        <f t="shared" si="1"/>
        <v>88312</v>
      </c>
      <c r="H24" s="144">
        <v>8725</v>
      </c>
      <c r="I24" s="176">
        <f t="shared" si="2"/>
        <v>11688</v>
      </c>
      <c r="J24" s="144"/>
      <c r="K24" s="52">
        <v>100000</v>
      </c>
      <c r="L24" s="52">
        <f t="shared" si="3"/>
        <v>100000</v>
      </c>
      <c r="M24" s="52">
        <f t="shared" si="4"/>
        <v>1200000</v>
      </c>
    </row>
    <row r="25" spans="1:13" x14ac:dyDescent="0.3">
      <c r="A25" s="24">
        <v>21</v>
      </c>
      <c r="B25" s="33" t="s">
        <v>23</v>
      </c>
      <c r="C25" s="37">
        <v>1</v>
      </c>
      <c r="D25" s="24">
        <v>1</v>
      </c>
      <c r="E25" s="24">
        <f t="shared" si="7"/>
        <v>1</v>
      </c>
      <c r="F25" s="52">
        <v>91275</v>
      </c>
      <c r="G25" s="52">
        <f t="shared" si="1"/>
        <v>91275</v>
      </c>
      <c r="H25" s="144">
        <v>8725</v>
      </c>
      <c r="I25" s="176">
        <f t="shared" si="2"/>
        <v>8725</v>
      </c>
      <c r="J25" s="144"/>
      <c r="K25" s="52">
        <f t="shared" si="5"/>
        <v>100000</v>
      </c>
      <c r="L25" s="52">
        <f t="shared" si="3"/>
        <v>100000</v>
      </c>
      <c r="M25" s="52">
        <f t="shared" si="4"/>
        <v>1200000</v>
      </c>
    </row>
    <row r="26" spans="1:13" s="30" customFormat="1" x14ac:dyDescent="0.3">
      <c r="A26" s="280" t="s">
        <v>50</v>
      </c>
      <c r="B26" s="281"/>
      <c r="C26" s="208">
        <f>SUM(C5:C25)</f>
        <v>30</v>
      </c>
      <c r="D26" s="208">
        <f>SUM(D5:D25)</f>
        <v>17.875</v>
      </c>
      <c r="E26" s="208">
        <f>SUM(E5:E25)</f>
        <v>25.875</v>
      </c>
      <c r="F26" s="52"/>
      <c r="G26" s="189">
        <f>SUM(G5:G25)</f>
        <v>2540262.625</v>
      </c>
      <c r="H26" s="144"/>
      <c r="I26" s="176">
        <f t="shared" si="2"/>
        <v>0</v>
      </c>
      <c r="J26" s="144"/>
      <c r="K26" s="52"/>
      <c r="L26" s="52"/>
      <c r="M26" s="52"/>
    </row>
    <row r="27" spans="1:13" s="29" customFormat="1" ht="28.5" x14ac:dyDescent="0.3">
      <c r="A27" s="47"/>
      <c r="B27" s="50" t="s">
        <v>60</v>
      </c>
      <c r="C27" s="59"/>
      <c r="D27" s="47"/>
      <c r="E27" s="47"/>
      <c r="F27" s="52"/>
      <c r="G27" s="52"/>
      <c r="H27" s="144"/>
      <c r="I27" s="176">
        <f t="shared" si="2"/>
        <v>0</v>
      </c>
      <c r="J27" s="144"/>
      <c r="K27" s="52"/>
      <c r="L27" s="52"/>
      <c r="M27" s="52"/>
    </row>
    <row r="28" spans="1:13" ht="25.5" customHeight="1" x14ac:dyDescent="0.3">
      <c r="A28" s="24">
        <v>22</v>
      </c>
      <c r="B28" s="38" t="s">
        <v>29</v>
      </c>
      <c r="C28" s="37">
        <v>1</v>
      </c>
      <c r="D28" s="24">
        <v>0.5</v>
      </c>
      <c r="E28" s="24">
        <f>C28*D28</f>
        <v>0.5</v>
      </c>
      <c r="F28" s="52">
        <v>115000</v>
      </c>
      <c r="G28" s="52">
        <f t="shared" si="1"/>
        <v>57500</v>
      </c>
      <c r="H28" s="144">
        <v>0.08</v>
      </c>
      <c r="I28" s="176">
        <f t="shared" si="2"/>
        <v>9200</v>
      </c>
      <c r="J28" s="144">
        <f>F28*H28</f>
        <v>9200</v>
      </c>
      <c r="K28" s="52">
        <f>F28*H28+F28</f>
        <v>124200</v>
      </c>
      <c r="L28" s="52">
        <f t="shared" si="3"/>
        <v>62100</v>
      </c>
      <c r="M28" s="52">
        <f t="shared" si="4"/>
        <v>745200</v>
      </c>
    </row>
    <row r="29" spans="1:13" x14ac:dyDescent="0.3">
      <c r="A29" s="24">
        <v>23</v>
      </c>
      <c r="B29" s="33" t="s">
        <v>30</v>
      </c>
      <c r="C29" s="37">
        <v>2</v>
      </c>
      <c r="D29" s="24">
        <v>0.56000000000000005</v>
      </c>
      <c r="E29" s="24">
        <f t="shared" ref="E29:E35" si="9">C29*D29</f>
        <v>1.1200000000000001</v>
      </c>
      <c r="F29" s="52">
        <v>96275</v>
      </c>
      <c r="G29" s="52">
        <f t="shared" si="1"/>
        <v>107828.00000000001</v>
      </c>
      <c r="H29" s="144">
        <v>0.08</v>
      </c>
      <c r="I29" s="176">
        <f t="shared" si="2"/>
        <v>13725</v>
      </c>
      <c r="J29" s="144">
        <f>F29*H29</f>
        <v>7702</v>
      </c>
      <c r="K29" s="52">
        <v>110000</v>
      </c>
      <c r="L29" s="52">
        <f t="shared" si="3"/>
        <v>123200.00000000001</v>
      </c>
      <c r="M29" s="52">
        <f t="shared" si="4"/>
        <v>1478400.0000000002</v>
      </c>
    </row>
    <row r="30" spans="1:13" x14ac:dyDescent="0.3">
      <c r="A30" s="24">
        <v>24</v>
      </c>
      <c r="B30" s="38" t="s">
        <v>32</v>
      </c>
      <c r="C30" s="37">
        <v>1</v>
      </c>
      <c r="D30" s="24">
        <v>0.75</v>
      </c>
      <c r="E30" s="24">
        <f t="shared" si="9"/>
        <v>0.75</v>
      </c>
      <c r="F30" s="52">
        <v>88312</v>
      </c>
      <c r="G30" s="52">
        <f t="shared" si="1"/>
        <v>66234</v>
      </c>
      <c r="H30" s="144">
        <v>8725</v>
      </c>
      <c r="I30" s="176">
        <f t="shared" si="2"/>
        <v>11688</v>
      </c>
      <c r="J30" s="144"/>
      <c r="K30" s="52">
        <v>100000</v>
      </c>
      <c r="L30" s="52">
        <f t="shared" si="3"/>
        <v>75000</v>
      </c>
      <c r="M30" s="52">
        <f t="shared" si="4"/>
        <v>900000</v>
      </c>
    </row>
    <row r="31" spans="1:13" x14ac:dyDescent="0.3">
      <c r="A31" s="24">
        <v>25</v>
      </c>
      <c r="B31" s="33" t="s">
        <v>34</v>
      </c>
      <c r="C31" s="37">
        <v>1</v>
      </c>
      <c r="D31" s="24">
        <v>1</v>
      </c>
      <c r="E31" s="24">
        <f t="shared" si="9"/>
        <v>1</v>
      </c>
      <c r="F31" s="52">
        <v>94275</v>
      </c>
      <c r="G31" s="52">
        <f t="shared" si="1"/>
        <v>94275</v>
      </c>
      <c r="H31" s="144">
        <v>0.08</v>
      </c>
      <c r="I31" s="176">
        <f t="shared" si="2"/>
        <v>11725</v>
      </c>
      <c r="J31" s="144">
        <f>F31*H31</f>
        <v>7542</v>
      </c>
      <c r="K31" s="52">
        <v>106000</v>
      </c>
      <c r="L31" s="52">
        <f t="shared" si="3"/>
        <v>106000</v>
      </c>
      <c r="M31" s="52">
        <f t="shared" si="4"/>
        <v>1272000</v>
      </c>
    </row>
    <row r="32" spans="1:13" x14ac:dyDescent="0.3">
      <c r="A32" s="24">
        <v>26</v>
      </c>
      <c r="B32" s="38" t="s">
        <v>38</v>
      </c>
      <c r="C32" s="37">
        <v>1</v>
      </c>
      <c r="D32" s="24">
        <v>0.5</v>
      </c>
      <c r="E32" s="24">
        <f t="shared" si="9"/>
        <v>0.5</v>
      </c>
      <c r="F32" s="52">
        <v>91275</v>
      </c>
      <c r="G32" s="52">
        <f t="shared" si="1"/>
        <v>45637.5</v>
      </c>
      <c r="H32" s="144">
        <v>8725</v>
      </c>
      <c r="I32" s="176">
        <f t="shared" si="2"/>
        <v>8725</v>
      </c>
      <c r="J32" s="144"/>
      <c r="K32" s="52">
        <f t="shared" si="5"/>
        <v>100000</v>
      </c>
      <c r="L32" s="52">
        <f t="shared" si="3"/>
        <v>50000</v>
      </c>
      <c r="M32" s="52">
        <f t="shared" si="4"/>
        <v>600000</v>
      </c>
    </row>
    <row r="33" spans="1:13" x14ac:dyDescent="0.3">
      <c r="A33" s="24">
        <v>27</v>
      </c>
      <c r="B33" s="33" t="s">
        <v>24</v>
      </c>
      <c r="C33" s="37">
        <v>1</v>
      </c>
      <c r="D33" s="24">
        <v>1</v>
      </c>
      <c r="E33" s="24">
        <f t="shared" si="9"/>
        <v>1</v>
      </c>
      <c r="F33" s="52">
        <v>91275</v>
      </c>
      <c r="G33" s="52">
        <f t="shared" si="1"/>
        <v>91275</v>
      </c>
      <c r="H33" s="144">
        <v>8725</v>
      </c>
      <c r="I33" s="176">
        <f t="shared" si="2"/>
        <v>8725</v>
      </c>
      <c r="J33" s="144"/>
      <c r="K33" s="52">
        <f t="shared" si="5"/>
        <v>100000</v>
      </c>
      <c r="L33" s="52">
        <f t="shared" si="3"/>
        <v>100000</v>
      </c>
      <c r="M33" s="52">
        <f t="shared" si="4"/>
        <v>1200000</v>
      </c>
    </row>
    <row r="34" spans="1:13" x14ac:dyDescent="0.3">
      <c r="A34" s="24">
        <v>28</v>
      </c>
      <c r="B34" s="38" t="s">
        <v>41</v>
      </c>
      <c r="C34" s="37">
        <v>2</v>
      </c>
      <c r="D34" s="24">
        <v>0.5</v>
      </c>
      <c r="E34" s="24">
        <f t="shared" si="9"/>
        <v>1</v>
      </c>
      <c r="F34" s="52">
        <v>88312</v>
      </c>
      <c r="G34" s="52">
        <f t="shared" si="1"/>
        <v>88312</v>
      </c>
      <c r="H34" s="144">
        <v>8725</v>
      </c>
      <c r="I34" s="176">
        <f t="shared" si="2"/>
        <v>11688</v>
      </c>
      <c r="J34" s="144"/>
      <c r="K34" s="52">
        <v>100000</v>
      </c>
      <c r="L34" s="52">
        <f t="shared" si="3"/>
        <v>100000</v>
      </c>
      <c r="M34" s="52">
        <f t="shared" si="4"/>
        <v>1200000</v>
      </c>
    </row>
    <row r="35" spans="1:13" x14ac:dyDescent="0.3">
      <c r="A35" s="24">
        <v>29</v>
      </c>
      <c r="B35" s="33" t="s">
        <v>37</v>
      </c>
      <c r="C35" s="37">
        <v>1</v>
      </c>
      <c r="D35" s="24">
        <v>1</v>
      </c>
      <c r="E35" s="24">
        <f t="shared" si="9"/>
        <v>1</v>
      </c>
      <c r="F35" s="52">
        <v>91275</v>
      </c>
      <c r="G35" s="52">
        <f t="shared" si="1"/>
        <v>91275</v>
      </c>
      <c r="H35" s="144">
        <v>8725</v>
      </c>
      <c r="I35" s="176">
        <f t="shared" si="2"/>
        <v>8725</v>
      </c>
      <c r="J35" s="144"/>
      <c r="K35" s="52">
        <f t="shared" si="5"/>
        <v>100000</v>
      </c>
      <c r="L35" s="52">
        <f t="shared" si="3"/>
        <v>100000</v>
      </c>
      <c r="M35" s="52">
        <f t="shared" si="4"/>
        <v>1200000</v>
      </c>
    </row>
    <row r="36" spans="1:13" s="30" customFormat="1" x14ac:dyDescent="0.3">
      <c r="A36" s="280" t="s">
        <v>61</v>
      </c>
      <c r="B36" s="281"/>
      <c r="C36" s="208">
        <f>SUM(C28:C35)</f>
        <v>10</v>
      </c>
      <c r="D36" s="208">
        <f t="shared" ref="D36:E36" si="10">SUM(D28:D35)</f>
        <v>5.8100000000000005</v>
      </c>
      <c r="E36" s="208">
        <f t="shared" si="10"/>
        <v>6.87</v>
      </c>
      <c r="F36" s="52"/>
      <c r="G36" s="66">
        <f>SUM(G28:G35)</f>
        <v>642336.5</v>
      </c>
      <c r="H36" s="144"/>
      <c r="I36" s="176">
        <f t="shared" si="2"/>
        <v>0</v>
      </c>
      <c r="J36" s="144"/>
      <c r="K36" s="52"/>
      <c r="L36" s="52"/>
      <c r="M36" s="52"/>
    </row>
    <row r="37" spans="1:13" s="29" customFormat="1" ht="28.5" x14ac:dyDescent="0.3">
      <c r="A37" s="47"/>
      <c r="B37" s="50" t="s">
        <v>62</v>
      </c>
      <c r="C37" s="59"/>
      <c r="D37" s="47"/>
      <c r="E37" s="47"/>
      <c r="F37" s="52"/>
      <c r="G37" s="52"/>
      <c r="H37" s="144"/>
      <c r="I37" s="176">
        <f t="shared" si="2"/>
        <v>0</v>
      </c>
      <c r="J37" s="144"/>
      <c r="K37" s="52"/>
      <c r="L37" s="52"/>
      <c r="M37" s="52"/>
    </row>
    <row r="38" spans="1:13" ht="24" customHeight="1" x14ac:dyDescent="0.3">
      <c r="A38" s="24">
        <v>30</v>
      </c>
      <c r="B38" s="38" t="s">
        <v>29</v>
      </c>
      <c r="C38" s="37">
        <v>1</v>
      </c>
      <c r="D38" s="24">
        <v>0.5</v>
      </c>
      <c r="E38" s="24">
        <f>C38*D38</f>
        <v>0.5</v>
      </c>
      <c r="F38" s="52">
        <v>115000</v>
      </c>
      <c r="G38" s="52">
        <f t="shared" si="1"/>
        <v>57500</v>
      </c>
      <c r="H38" s="144">
        <v>0.08</v>
      </c>
      <c r="I38" s="176">
        <f t="shared" si="2"/>
        <v>9200</v>
      </c>
      <c r="J38" s="144">
        <f>F38*H38</f>
        <v>9200</v>
      </c>
      <c r="K38" s="52">
        <f>F38*H38+F38</f>
        <v>124200</v>
      </c>
      <c r="L38" s="52">
        <f t="shared" si="3"/>
        <v>62100</v>
      </c>
      <c r="M38" s="52">
        <f t="shared" si="4"/>
        <v>745200</v>
      </c>
    </row>
    <row r="39" spans="1:13" x14ac:dyDescent="0.3">
      <c r="A39" s="24">
        <v>31</v>
      </c>
      <c r="B39" s="33" t="s">
        <v>30</v>
      </c>
      <c r="C39" s="37">
        <v>2</v>
      </c>
      <c r="D39" s="24">
        <v>0.56000000000000005</v>
      </c>
      <c r="E39" s="24">
        <f t="shared" ref="E39:E42" si="11">C39*D39</f>
        <v>1.1200000000000001</v>
      </c>
      <c r="F39" s="52">
        <v>96275</v>
      </c>
      <c r="G39" s="52">
        <f t="shared" si="1"/>
        <v>107828.00000000001</v>
      </c>
      <c r="H39" s="144">
        <v>0.08</v>
      </c>
      <c r="I39" s="176">
        <f t="shared" si="2"/>
        <v>13725</v>
      </c>
      <c r="J39" s="144">
        <f>F39*H39</f>
        <v>7702</v>
      </c>
      <c r="K39" s="52">
        <v>110000</v>
      </c>
      <c r="L39" s="52">
        <f t="shared" si="3"/>
        <v>123200.00000000001</v>
      </c>
      <c r="M39" s="52">
        <f t="shared" si="4"/>
        <v>1478400.0000000002</v>
      </c>
    </row>
    <row r="40" spans="1:13" x14ac:dyDescent="0.3">
      <c r="A40" s="24">
        <v>32</v>
      </c>
      <c r="B40" s="38" t="s">
        <v>32</v>
      </c>
      <c r="C40" s="37">
        <v>1</v>
      </c>
      <c r="D40" s="24">
        <v>0.75</v>
      </c>
      <c r="E40" s="24">
        <f t="shared" si="11"/>
        <v>0.75</v>
      </c>
      <c r="F40" s="52">
        <v>88312</v>
      </c>
      <c r="G40" s="52">
        <f t="shared" si="1"/>
        <v>66234</v>
      </c>
      <c r="H40" s="144">
        <v>8725</v>
      </c>
      <c r="I40" s="176">
        <f t="shared" si="2"/>
        <v>11688</v>
      </c>
      <c r="J40" s="144"/>
      <c r="K40" s="52">
        <v>100000</v>
      </c>
      <c r="L40" s="52">
        <f t="shared" si="3"/>
        <v>75000</v>
      </c>
      <c r="M40" s="52">
        <f t="shared" si="4"/>
        <v>900000</v>
      </c>
    </row>
    <row r="41" spans="1:13" x14ac:dyDescent="0.3">
      <c r="A41" s="24">
        <v>33</v>
      </c>
      <c r="B41" s="33" t="s">
        <v>34</v>
      </c>
      <c r="C41" s="37">
        <v>1</v>
      </c>
      <c r="D41" s="24">
        <v>1</v>
      </c>
      <c r="E41" s="24">
        <f t="shared" si="11"/>
        <v>1</v>
      </c>
      <c r="F41" s="52">
        <v>94275</v>
      </c>
      <c r="G41" s="52">
        <f t="shared" si="1"/>
        <v>94275</v>
      </c>
      <c r="H41" s="144">
        <v>0.08</v>
      </c>
      <c r="I41" s="176">
        <f t="shared" si="2"/>
        <v>11725</v>
      </c>
      <c r="J41" s="144">
        <f>F41*H41</f>
        <v>7542</v>
      </c>
      <c r="K41" s="165">
        <v>106000</v>
      </c>
      <c r="L41" s="52">
        <f t="shared" si="3"/>
        <v>106000</v>
      </c>
      <c r="M41" s="52">
        <f t="shared" si="4"/>
        <v>1272000</v>
      </c>
    </row>
    <row r="42" spans="1:13" x14ac:dyDescent="0.3">
      <c r="A42" s="24">
        <v>34</v>
      </c>
      <c r="B42" s="38" t="s">
        <v>38</v>
      </c>
      <c r="C42" s="37">
        <v>1</v>
      </c>
      <c r="D42" s="24">
        <v>0.5</v>
      </c>
      <c r="E42" s="24">
        <f t="shared" si="11"/>
        <v>0.5</v>
      </c>
      <c r="F42" s="52">
        <v>91275</v>
      </c>
      <c r="G42" s="52">
        <f t="shared" si="1"/>
        <v>45637.5</v>
      </c>
      <c r="H42" s="144">
        <v>8725</v>
      </c>
      <c r="I42" s="176">
        <f t="shared" si="2"/>
        <v>8725</v>
      </c>
      <c r="J42" s="144"/>
      <c r="K42" s="52">
        <f t="shared" si="5"/>
        <v>100000</v>
      </c>
      <c r="L42" s="52">
        <f t="shared" si="3"/>
        <v>50000</v>
      </c>
      <c r="M42" s="52">
        <f t="shared" si="4"/>
        <v>600000</v>
      </c>
    </row>
    <row r="43" spans="1:13" s="30" customFormat="1" ht="18.75" customHeight="1" x14ac:dyDescent="0.3">
      <c r="A43" s="280" t="s">
        <v>180</v>
      </c>
      <c r="B43" s="281"/>
      <c r="C43" s="208">
        <f>SUM(C38:C42)</f>
        <v>6</v>
      </c>
      <c r="D43" s="208">
        <f t="shared" ref="D43:E43" si="12">SUM(D38:D42)</f>
        <v>3.31</v>
      </c>
      <c r="E43" s="208">
        <f t="shared" si="12"/>
        <v>3.87</v>
      </c>
      <c r="F43" s="52"/>
      <c r="G43" s="66">
        <f>SUM(G38:G42)</f>
        <v>371474.5</v>
      </c>
      <c r="H43" s="144"/>
      <c r="I43" s="176">
        <f t="shared" si="2"/>
        <v>0</v>
      </c>
      <c r="J43" s="144"/>
      <c r="K43" s="52"/>
      <c r="L43" s="52"/>
      <c r="M43" s="52"/>
    </row>
    <row r="44" spans="1:13" s="29" customFormat="1" ht="21" customHeight="1" x14ac:dyDescent="0.3">
      <c r="A44" s="47"/>
      <c r="B44" s="50" t="s">
        <v>63</v>
      </c>
      <c r="C44" s="59"/>
      <c r="D44" s="47"/>
      <c r="E44" s="47"/>
      <c r="F44" s="52"/>
      <c r="G44" s="52"/>
      <c r="H44" s="144"/>
      <c r="I44" s="176">
        <f t="shared" si="2"/>
        <v>0</v>
      </c>
      <c r="J44" s="144"/>
      <c r="K44" s="52"/>
      <c r="L44" s="52"/>
      <c r="M44" s="52"/>
    </row>
    <row r="45" spans="1:13" s="29" customFormat="1" ht="22.5" customHeight="1" x14ac:dyDescent="0.3">
      <c r="A45" s="24">
        <v>35</v>
      </c>
      <c r="B45" s="38" t="s">
        <v>29</v>
      </c>
      <c r="C45" s="37">
        <v>1</v>
      </c>
      <c r="D45" s="24">
        <v>0.5</v>
      </c>
      <c r="E45" s="24">
        <f>C45*D45</f>
        <v>0.5</v>
      </c>
      <c r="F45" s="52">
        <v>115000</v>
      </c>
      <c r="G45" s="52">
        <f t="shared" si="1"/>
        <v>57500</v>
      </c>
      <c r="H45" s="144">
        <v>0.08</v>
      </c>
      <c r="I45" s="176">
        <f t="shared" si="2"/>
        <v>9200</v>
      </c>
      <c r="J45" s="144">
        <f>F45*H45</f>
        <v>9200</v>
      </c>
      <c r="K45" s="52">
        <f>F45*H45+F45</f>
        <v>124200</v>
      </c>
      <c r="L45" s="52">
        <f t="shared" si="3"/>
        <v>62100</v>
      </c>
      <c r="M45" s="52">
        <f t="shared" si="4"/>
        <v>745200</v>
      </c>
    </row>
    <row r="46" spans="1:13" hidden="1" x14ac:dyDescent="0.3">
      <c r="A46" s="24">
        <v>36</v>
      </c>
      <c r="B46" s="33" t="s">
        <v>30</v>
      </c>
      <c r="C46" s="37"/>
      <c r="D46" s="24"/>
      <c r="E46" s="24"/>
      <c r="F46" s="52"/>
      <c r="G46" s="52"/>
      <c r="H46" s="144"/>
      <c r="I46" s="176">
        <f t="shared" si="2"/>
        <v>0</v>
      </c>
      <c r="J46" s="144"/>
      <c r="K46" s="145"/>
      <c r="L46" s="52">
        <f t="shared" si="3"/>
        <v>0</v>
      </c>
      <c r="M46" s="52">
        <f t="shared" si="4"/>
        <v>0</v>
      </c>
    </row>
    <row r="47" spans="1:13" x14ac:dyDescent="0.3">
      <c r="A47" s="24">
        <v>36</v>
      </c>
      <c r="B47" s="33" t="s">
        <v>30</v>
      </c>
      <c r="C47" s="37">
        <v>2</v>
      </c>
      <c r="D47" s="24">
        <v>0.56000000000000005</v>
      </c>
      <c r="E47" s="24">
        <f t="shared" ref="E47:E50" si="13">C47*D47</f>
        <v>1.1200000000000001</v>
      </c>
      <c r="F47" s="52">
        <v>96275</v>
      </c>
      <c r="G47" s="52">
        <f t="shared" si="1"/>
        <v>107828.00000000001</v>
      </c>
      <c r="H47" s="144">
        <v>0.08</v>
      </c>
      <c r="I47" s="176">
        <f t="shared" si="2"/>
        <v>13725</v>
      </c>
      <c r="J47" s="144">
        <f t="shared" ref="J47" si="14">F47*H47</f>
        <v>7702</v>
      </c>
      <c r="K47" s="52">
        <v>110000</v>
      </c>
      <c r="L47" s="52">
        <f t="shared" si="3"/>
        <v>123200.00000000001</v>
      </c>
      <c r="M47" s="52">
        <f t="shared" si="4"/>
        <v>1478400.0000000002</v>
      </c>
    </row>
    <row r="48" spans="1:13" x14ac:dyDescent="0.3">
      <c r="A48" s="24">
        <v>37</v>
      </c>
      <c r="B48" s="38" t="s">
        <v>183</v>
      </c>
      <c r="C48" s="37">
        <v>1</v>
      </c>
      <c r="D48" s="24">
        <v>0.75</v>
      </c>
      <c r="E48" s="24">
        <f t="shared" si="13"/>
        <v>0.75</v>
      </c>
      <c r="F48" s="52">
        <v>91275</v>
      </c>
      <c r="G48" s="52">
        <f t="shared" si="1"/>
        <v>68456.25</v>
      </c>
      <c r="H48" s="144">
        <v>8725</v>
      </c>
      <c r="I48" s="176">
        <f t="shared" si="2"/>
        <v>8725</v>
      </c>
      <c r="J48" s="144"/>
      <c r="K48" s="52">
        <f t="shared" si="5"/>
        <v>100000</v>
      </c>
      <c r="L48" s="52">
        <f t="shared" si="3"/>
        <v>75000</v>
      </c>
      <c r="M48" s="52">
        <f t="shared" si="4"/>
        <v>900000</v>
      </c>
    </row>
    <row r="49" spans="1:13" x14ac:dyDescent="0.3">
      <c r="A49" s="24">
        <v>38</v>
      </c>
      <c r="B49" s="38" t="s">
        <v>38</v>
      </c>
      <c r="C49" s="37">
        <v>1</v>
      </c>
      <c r="D49" s="24">
        <v>0.5</v>
      </c>
      <c r="E49" s="24">
        <f t="shared" si="13"/>
        <v>0.5</v>
      </c>
      <c r="F49" s="52">
        <v>91275</v>
      </c>
      <c r="G49" s="52">
        <f t="shared" si="1"/>
        <v>45637.5</v>
      </c>
      <c r="H49" s="144">
        <v>8725</v>
      </c>
      <c r="I49" s="176">
        <f t="shared" si="2"/>
        <v>8725</v>
      </c>
      <c r="J49" s="144"/>
      <c r="K49" s="52">
        <f t="shared" si="5"/>
        <v>100000</v>
      </c>
      <c r="L49" s="52">
        <f t="shared" si="3"/>
        <v>50000</v>
      </c>
      <c r="M49" s="52">
        <f t="shared" si="4"/>
        <v>600000</v>
      </c>
    </row>
    <row r="50" spans="1:13" x14ac:dyDescent="0.3">
      <c r="A50" s="24">
        <v>39</v>
      </c>
      <c r="B50" s="33" t="s">
        <v>34</v>
      </c>
      <c r="C50" s="37">
        <v>1</v>
      </c>
      <c r="D50" s="24">
        <v>1</v>
      </c>
      <c r="E50" s="24">
        <f t="shared" si="13"/>
        <v>1</v>
      </c>
      <c r="F50" s="52">
        <v>94275</v>
      </c>
      <c r="G50" s="52">
        <f t="shared" si="1"/>
        <v>94275</v>
      </c>
      <c r="H50" s="144">
        <v>0.08</v>
      </c>
      <c r="I50" s="176">
        <f t="shared" si="2"/>
        <v>11725</v>
      </c>
      <c r="J50" s="144">
        <f>F50*H50</f>
        <v>7542</v>
      </c>
      <c r="K50" s="52">
        <v>106000</v>
      </c>
      <c r="L50" s="52">
        <f t="shared" si="3"/>
        <v>106000</v>
      </c>
      <c r="M50" s="52">
        <f t="shared" si="4"/>
        <v>1272000</v>
      </c>
    </row>
    <row r="51" spans="1:13" s="30" customFormat="1" ht="18.75" customHeight="1" x14ac:dyDescent="0.3">
      <c r="A51" s="280" t="s">
        <v>179</v>
      </c>
      <c r="B51" s="281"/>
      <c r="C51" s="208">
        <f>SUM(C45:C50)</f>
        <v>6</v>
      </c>
      <c r="D51" s="49">
        <f>SUM(D45:D50)</f>
        <v>3.31</v>
      </c>
      <c r="E51" s="49">
        <f>SUM(E45:E50)</f>
        <v>3.87</v>
      </c>
      <c r="F51" s="52"/>
      <c r="G51" s="66">
        <f>SUM(G45:G50)</f>
        <v>373696.75</v>
      </c>
      <c r="H51" s="144"/>
      <c r="I51" s="176">
        <f t="shared" si="2"/>
        <v>0</v>
      </c>
      <c r="J51" s="144"/>
      <c r="K51" s="52"/>
      <c r="L51" s="52"/>
      <c r="M51" s="52"/>
    </row>
    <row r="52" spans="1:13" s="29" customFormat="1" ht="28.5" customHeight="1" x14ac:dyDescent="0.3">
      <c r="A52" s="47"/>
      <c r="B52" s="50" t="s">
        <v>64</v>
      </c>
      <c r="C52" s="59"/>
      <c r="D52" s="47"/>
      <c r="E52" s="47"/>
      <c r="F52" s="52"/>
      <c r="G52" s="52"/>
      <c r="H52" s="144"/>
      <c r="I52" s="176">
        <f t="shared" si="2"/>
        <v>0</v>
      </c>
      <c r="J52" s="144"/>
      <c r="K52" s="52"/>
      <c r="L52" s="52"/>
      <c r="M52" s="52"/>
    </row>
    <row r="53" spans="1:13" x14ac:dyDescent="0.3">
      <c r="A53" s="24">
        <v>40</v>
      </c>
      <c r="B53" s="33" t="s">
        <v>30</v>
      </c>
      <c r="C53" s="37">
        <v>1</v>
      </c>
      <c r="D53" s="24">
        <v>0.5</v>
      </c>
      <c r="E53" s="24">
        <f>C53*D53</f>
        <v>0.5</v>
      </c>
      <c r="F53" s="52">
        <v>96275</v>
      </c>
      <c r="G53" s="52">
        <f t="shared" si="1"/>
        <v>48137.5</v>
      </c>
      <c r="H53" s="144">
        <v>0.08</v>
      </c>
      <c r="I53" s="176">
        <f t="shared" si="2"/>
        <v>13725</v>
      </c>
      <c r="J53" s="144">
        <f>F53*H53</f>
        <v>7702</v>
      </c>
      <c r="K53" s="52">
        <v>110000</v>
      </c>
      <c r="L53" s="52">
        <f t="shared" si="3"/>
        <v>55000</v>
      </c>
      <c r="M53" s="52">
        <f t="shared" si="4"/>
        <v>660000</v>
      </c>
    </row>
    <row r="54" spans="1:13" s="30" customFormat="1" ht="18.75" customHeight="1" x14ac:dyDescent="0.3">
      <c r="A54" s="280" t="s">
        <v>178</v>
      </c>
      <c r="B54" s="281"/>
      <c r="C54" s="208">
        <f>SUM(C53)</f>
        <v>1</v>
      </c>
      <c r="D54" s="49">
        <f>SUM(D53:D53)</f>
        <v>0.5</v>
      </c>
      <c r="E54" s="49">
        <f>SUM(E53)</f>
        <v>0.5</v>
      </c>
      <c r="F54" s="52"/>
      <c r="G54" s="66">
        <f>SUM(G53)</f>
        <v>48137.5</v>
      </c>
      <c r="H54" s="144"/>
      <c r="I54" s="176">
        <f t="shared" si="2"/>
        <v>0</v>
      </c>
      <c r="J54" s="144"/>
      <c r="K54" s="52"/>
      <c r="L54" s="52"/>
      <c r="M54" s="52"/>
    </row>
    <row r="55" spans="1:13" s="29" customFormat="1" ht="24.75" customHeight="1" x14ac:dyDescent="0.3">
      <c r="A55" s="47"/>
      <c r="B55" s="50" t="s">
        <v>65</v>
      </c>
      <c r="C55" s="59"/>
      <c r="D55" s="47"/>
      <c r="E55" s="47"/>
      <c r="F55" s="52"/>
      <c r="G55" s="52"/>
      <c r="H55" s="144"/>
      <c r="I55" s="176">
        <f t="shared" si="2"/>
        <v>0</v>
      </c>
      <c r="J55" s="144"/>
      <c r="K55" s="52"/>
      <c r="L55" s="52"/>
      <c r="M55" s="52"/>
    </row>
    <row r="56" spans="1:13" ht="21.75" customHeight="1" x14ac:dyDescent="0.3">
      <c r="A56" s="24">
        <v>41</v>
      </c>
      <c r="B56" s="33" t="s">
        <v>30</v>
      </c>
      <c r="C56" s="37">
        <v>1</v>
      </c>
      <c r="D56" s="24">
        <v>0.5</v>
      </c>
      <c r="E56" s="24">
        <f>C56*D56</f>
        <v>0.5</v>
      </c>
      <c r="F56" s="52">
        <v>96275</v>
      </c>
      <c r="G56" s="52">
        <f t="shared" si="1"/>
        <v>48137.5</v>
      </c>
      <c r="H56" s="144">
        <v>0.08</v>
      </c>
      <c r="I56" s="176">
        <f t="shared" si="2"/>
        <v>13725</v>
      </c>
      <c r="J56" s="144">
        <f>F56*H56</f>
        <v>7702</v>
      </c>
      <c r="K56" s="52">
        <v>110000</v>
      </c>
      <c r="L56" s="52">
        <f t="shared" si="3"/>
        <v>55000</v>
      </c>
      <c r="M56" s="52">
        <f t="shared" si="4"/>
        <v>660000</v>
      </c>
    </row>
    <row r="57" spans="1:13" s="30" customFormat="1" ht="18.75" customHeight="1" x14ac:dyDescent="0.3">
      <c r="A57" s="280" t="s">
        <v>177</v>
      </c>
      <c r="B57" s="281"/>
      <c r="C57" s="208">
        <f>SUM(C56)</f>
        <v>1</v>
      </c>
      <c r="D57" s="49">
        <f>SUM(D56:D56)</f>
        <v>0.5</v>
      </c>
      <c r="E57" s="49">
        <f>SUM(E56)</f>
        <v>0.5</v>
      </c>
      <c r="F57" s="52"/>
      <c r="G57" s="66">
        <f>SUM(G56)</f>
        <v>48137.5</v>
      </c>
      <c r="H57" s="144"/>
      <c r="I57" s="176">
        <f t="shared" si="2"/>
        <v>0</v>
      </c>
      <c r="J57" s="144"/>
      <c r="K57" s="52"/>
      <c r="L57" s="52"/>
      <c r="M57" s="52"/>
    </row>
    <row r="58" spans="1:13" s="29" customFormat="1" ht="24" customHeight="1" x14ac:dyDescent="0.3">
      <c r="A58" s="47"/>
      <c r="B58" s="50" t="s">
        <v>66</v>
      </c>
      <c r="C58" s="59"/>
      <c r="D58" s="47"/>
      <c r="E58" s="47"/>
      <c r="F58" s="52"/>
      <c r="G58" s="52"/>
      <c r="H58" s="144"/>
      <c r="I58" s="176">
        <f t="shared" si="2"/>
        <v>0</v>
      </c>
      <c r="J58" s="144"/>
      <c r="K58" s="52"/>
      <c r="L58" s="52"/>
      <c r="M58" s="52"/>
    </row>
    <row r="59" spans="1:13" ht="19.5" customHeight="1" x14ac:dyDescent="0.3">
      <c r="A59" s="24">
        <v>42</v>
      </c>
      <c r="B59" s="33" t="s">
        <v>30</v>
      </c>
      <c r="C59" s="37">
        <v>1</v>
      </c>
      <c r="D59" s="24">
        <v>0.5</v>
      </c>
      <c r="E59" s="24">
        <f>C59*D59</f>
        <v>0.5</v>
      </c>
      <c r="F59" s="52">
        <v>96275</v>
      </c>
      <c r="G59" s="52">
        <f t="shared" si="1"/>
        <v>48137.5</v>
      </c>
      <c r="H59" s="144">
        <v>0.08</v>
      </c>
      <c r="I59" s="176">
        <f t="shared" si="2"/>
        <v>13725</v>
      </c>
      <c r="J59" s="144">
        <f>F59*H59</f>
        <v>7702</v>
      </c>
      <c r="K59" s="52">
        <v>110000</v>
      </c>
      <c r="L59" s="52">
        <f t="shared" si="3"/>
        <v>55000</v>
      </c>
      <c r="M59" s="52">
        <f t="shared" si="4"/>
        <v>660000</v>
      </c>
    </row>
    <row r="60" spans="1:13" s="30" customFormat="1" ht="18.75" customHeight="1" x14ac:dyDescent="0.3">
      <c r="A60" s="280" t="s">
        <v>176</v>
      </c>
      <c r="B60" s="281"/>
      <c r="C60" s="208">
        <f>SUM(C59)</f>
        <v>1</v>
      </c>
      <c r="D60" s="49">
        <f>SUM(D59:D59)</f>
        <v>0.5</v>
      </c>
      <c r="E60" s="49">
        <f>SUM(E59)</f>
        <v>0.5</v>
      </c>
      <c r="F60" s="52"/>
      <c r="G60" s="66">
        <f>SUM(G59)</f>
        <v>48137.5</v>
      </c>
      <c r="H60" s="144"/>
      <c r="I60" s="176">
        <f t="shared" si="2"/>
        <v>0</v>
      </c>
      <c r="J60" s="144"/>
      <c r="K60" s="52"/>
      <c r="L60" s="52"/>
      <c r="M60" s="52"/>
    </row>
    <row r="61" spans="1:13" s="29" customFormat="1" ht="21.75" customHeight="1" x14ac:dyDescent="0.3">
      <c r="A61" s="47"/>
      <c r="B61" s="50" t="s">
        <v>67</v>
      </c>
      <c r="C61" s="59"/>
      <c r="D61" s="47"/>
      <c r="E61" s="47"/>
      <c r="F61" s="52"/>
      <c r="G61" s="52"/>
      <c r="H61" s="144"/>
      <c r="I61" s="176">
        <f t="shared" si="2"/>
        <v>0</v>
      </c>
      <c r="J61" s="144"/>
      <c r="K61" s="52"/>
      <c r="L61" s="52"/>
      <c r="M61" s="52"/>
    </row>
    <row r="62" spans="1:13" ht="20.25" customHeight="1" x14ac:dyDescent="0.3">
      <c r="A62" s="24">
        <v>43</v>
      </c>
      <c r="B62" s="33" t="s">
        <v>30</v>
      </c>
      <c r="C62" s="37">
        <v>1</v>
      </c>
      <c r="D62" s="24">
        <v>0.5</v>
      </c>
      <c r="E62" s="24">
        <f>C62*D62</f>
        <v>0.5</v>
      </c>
      <c r="F62" s="52">
        <v>96275</v>
      </c>
      <c r="G62" s="52">
        <f t="shared" si="1"/>
        <v>48137.5</v>
      </c>
      <c r="H62" s="144">
        <v>0.08</v>
      </c>
      <c r="I62" s="176">
        <f t="shared" si="2"/>
        <v>13725</v>
      </c>
      <c r="J62" s="144">
        <f>F62*H62</f>
        <v>7702</v>
      </c>
      <c r="K62" s="52">
        <v>110000</v>
      </c>
      <c r="L62" s="52">
        <f t="shared" si="3"/>
        <v>55000</v>
      </c>
      <c r="M62" s="52">
        <f t="shared" si="4"/>
        <v>660000</v>
      </c>
    </row>
    <row r="63" spans="1:13" s="30" customFormat="1" ht="18.75" customHeight="1" x14ac:dyDescent="0.3">
      <c r="A63" s="280" t="s">
        <v>175</v>
      </c>
      <c r="B63" s="281"/>
      <c r="C63" s="208">
        <f>SUM(C62)</f>
        <v>1</v>
      </c>
      <c r="D63" s="49">
        <f>SUM(D62:D62)</f>
        <v>0.5</v>
      </c>
      <c r="E63" s="49">
        <f>SUM(E62)</f>
        <v>0.5</v>
      </c>
      <c r="F63" s="53"/>
      <c r="G63" s="66">
        <f>SUM(G62)</f>
        <v>48137.5</v>
      </c>
      <c r="H63" s="144"/>
      <c r="I63" s="176">
        <f t="shared" si="2"/>
        <v>0</v>
      </c>
      <c r="J63" s="144"/>
      <c r="K63" s="52"/>
      <c r="L63" s="146"/>
      <c r="M63" s="146"/>
    </row>
    <row r="64" spans="1:13" s="31" customFormat="1" ht="18" customHeight="1" x14ac:dyDescent="0.3">
      <c r="A64" s="283" t="s">
        <v>25</v>
      </c>
      <c r="B64" s="284"/>
      <c r="C64" s="209">
        <f>SUM(C26+C36+C43+C51+C54+C57+C60+C63)</f>
        <v>56</v>
      </c>
      <c r="D64" s="209">
        <f t="shared" ref="D64:E64" si="15">SUM(D26+D36+D43+D51+D54+D57+D60+D63)</f>
        <v>32.305</v>
      </c>
      <c r="E64" s="209">
        <f t="shared" si="15"/>
        <v>42.484999999999992</v>
      </c>
      <c r="F64" s="53"/>
      <c r="G64" s="189">
        <f>G63+G60+G57+G54+G51+G43+G36+G26</f>
        <v>4120320.375</v>
      </c>
      <c r="H64" s="144"/>
      <c r="I64" s="176">
        <f t="shared" si="2"/>
        <v>0</v>
      </c>
      <c r="J64" s="144"/>
      <c r="K64" s="52"/>
      <c r="L64" s="66">
        <f>SUM(L5:L63)</f>
        <v>4619450</v>
      </c>
      <c r="M64" s="66">
        <f>SUM(M5:M63)</f>
        <v>55433400</v>
      </c>
    </row>
    <row r="65" spans="7:7" x14ac:dyDescent="0.3">
      <c r="G65" s="190">
        <f>G64*12</f>
        <v>49443844.5</v>
      </c>
    </row>
  </sheetData>
  <sheetProtection algorithmName="SHA-512" hashValue="GMYShUShR+pXr5B6xXAamiYLkmfPGSY27KI7olDbUUt159ONMWxEch6Db99yR3UgbLXxdXV3u9zGaIzwkmFRRA==" saltValue="NIyqNFEDluSH30z4oOTU5g==" spinCount="100000" sheet="1" objects="1" scenarios="1" selectLockedCells="1" selectUnlockedCells="1"/>
  <mergeCells count="10">
    <mergeCell ref="A1:M1"/>
    <mergeCell ref="A64:B64"/>
    <mergeCell ref="A43:B43"/>
    <mergeCell ref="A26:B26"/>
    <mergeCell ref="A36:B36"/>
    <mergeCell ref="A51:B51"/>
    <mergeCell ref="A54:B54"/>
    <mergeCell ref="A57:B57"/>
    <mergeCell ref="A60:B60"/>
    <mergeCell ref="A63:B63"/>
  </mergeCells>
  <pageMargins left="0.19685039370078741" right="0.19685039370078741" top="0.27559055118110237" bottom="0.27559055118110237" header="0.23" footer="0.1968503937007874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35" workbookViewId="0">
      <selection activeCell="A29" sqref="A1:M1048576"/>
    </sheetView>
  </sheetViews>
  <sheetFormatPr defaultRowHeight="17.25" x14ac:dyDescent="0.3"/>
  <cols>
    <col min="1" max="1" width="4.140625" style="54" customWidth="1"/>
    <col min="2" max="2" width="24.5703125" style="54" customWidth="1"/>
    <col min="3" max="3" width="7.7109375" style="23" customWidth="1"/>
    <col min="4" max="4" width="9.42578125" style="54" customWidth="1"/>
    <col min="5" max="5" width="7.85546875" style="23" customWidth="1"/>
    <col min="6" max="6" width="12.140625" style="54" hidden="1" customWidth="1"/>
    <col min="7" max="7" width="15" style="54" hidden="1" customWidth="1"/>
    <col min="8" max="8" width="9.7109375" style="105" hidden="1" customWidth="1"/>
    <col min="9" max="9" width="16.5703125" style="177" hidden="1" customWidth="1"/>
    <col min="10" max="10" width="10.85546875" style="105" hidden="1" customWidth="1"/>
    <col min="11" max="11" width="12.42578125" style="105" customWidth="1"/>
    <col min="12" max="12" width="15" style="54" customWidth="1"/>
    <col min="13" max="13" width="16.28515625" style="54" customWidth="1"/>
    <col min="14" max="16384" width="9.140625" style="54"/>
  </cols>
  <sheetData>
    <row r="1" spans="1:13" ht="57.75" customHeight="1" x14ac:dyDescent="0.3">
      <c r="A1" s="277" t="s">
        <v>151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9.5" customHeight="1" x14ac:dyDescent="0.3">
      <c r="A2" s="211"/>
      <c r="B2" s="211"/>
      <c r="C2" s="211"/>
      <c r="D2" s="211"/>
      <c r="E2" s="211"/>
      <c r="F2" s="211"/>
      <c r="G2" s="79" t="s">
        <v>188</v>
      </c>
    </row>
    <row r="3" spans="1:13" ht="66.75" customHeight="1" x14ac:dyDescent="0.3">
      <c r="A3" s="212" t="s">
        <v>0</v>
      </c>
      <c r="B3" s="212" t="s">
        <v>146</v>
      </c>
      <c r="C3" s="210" t="s">
        <v>182</v>
      </c>
      <c r="D3" s="210" t="s">
        <v>181</v>
      </c>
      <c r="E3" s="210" t="s">
        <v>181</v>
      </c>
      <c r="F3" s="210" t="s">
        <v>85</v>
      </c>
      <c r="G3" s="210" t="s">
        <v>147</v>
      </c>
      <c r="H3" s="53"/>
      <c r="I3" s="124"/>
      <c r="J3" s="53"/>
      <c r="K3" s="210" t="s">
        <v>85</v>
      </c>
      <c r="L3" s="210" t="s">
        <v>221</v>
      </c>
      <c r="M3" s="161" t="s">
        <v>210</v>
      </c>
    </row>
    <row r="4" spans="1:13" x14ac:dyDescent="0.3">
      <c r="A4" s="46">
        <v>1</v>
      </c>
      <c r="B4" s="46">
        <v>2</v>
      </c>
      <c r="C4" s="46">
        <v>3</v>
      </c>
      <c r="D4" s="46">
        <v>4</v>
      </c>
      <c r="E4" s="46">
        <v>5</v>
      </c>
      <c r="F4" s="46">
        <v>5</v>
      </c>
      <c r="G4" s="46">
        <v>6</v>
      </c>
      <c r="H4" s="53"/>
      <c r="I4" s="124"/>
      <c r="J4" s="53"/>
      <c r="K4" s="53">
        <v>6</v>
      </c>
      <c r="L4" s="147">
        <v>7</v>
      </c>
      <c r="M4" s="161">
        <v>8</v>
      </c>
    </row>
    <row r="5" spans="1:13" ht="15" customHeight="1" x14ac:dyDescent="0.3">
      <c r="A5" s="24">
        <v>1</v>
      </c>
      <c r="B5" s="38" t="s">
        <v>2</v>
      </c>
      <c r="C5" s="37">
        <v>1</v>
      </c>
      <c r="D5" s="24">
        <v>1</v>
      </c>
      <c r="E5" s="24">
        <f>C5*D5</f>
        <v>1</v>
      </c>
      <c r="F5" s="52">
        <v>180000</v>
      </c>
      <c r="G5" s="52">
        <f>F5*C5*D5</f>
        <v>180000</v>
      </c>
      <c r="H5" s="148">
        <v>0.08</v>
      </c>
      <c r="I5" s="178">
        <f>K5-F5</f>
        <v>14400</v>
      </c>
      <c r="J5" s="191">
        <f>F5*H5</f>
        <v>14400</v>
      </c>
      <c r="K5" s="52">
        <f>F5*H5+F5</f>
        <v>194400</v>
      </c>
      <c r="L5" s="52">
        <f>K5*C5*D5</f>
        <v>194400</v>
      </c>
      <c r="M5" s="52">
        <f>L5*12</f>
        <v>2332800</v>
      </c>
    </row>
    <row r="6" spans="1:13" x14ac:dyDescent="0.3">
      <c r="A6" s="24">
        <v>2</v>
      </c>
      <c r="B6" s="38" t="s">
        <v>27</v>
      </c>
      <c r="C6" s="37">
        <v>1</v>
      </c>
      <c r="D6" s="24">
        <v>1</v>
      </c>
      <c r="E6" s="24">
        <f t="shared" ref="E6:E7" si="0">C6*D6</f>
        <v>1</v>
      </c>
      <c r="F6" s="52">
        <v>115000</v>
      </c>
      <c r="G6" s="52">
        <f t="shared" ref="G6:G44" si="1">F6*C6*D6</f>
        <v>115000</v>
      </c>
      <c r="H6" s="148">
        <v>0.08</v>
      </c>
      <c r="I6" s="178">
        <f t="shared" ref="I6:I46" si="2">K6-F6</f>
        <v>9200</v>
      </c>
      <c r="J6" s="191">
        <f>F6*H6</f>
        <v>9200</v>
      </c>
      <c r="K6" s="52">
        <f>F6*H6+F6</f>
        <v>124200</v>
      </c>
      <c r="L6" s="52">
        <f t="shared" ref="L6:L44" si="3">K6*C6*D6</f>
        <v>124200</v>
      </c>
      <c r="M6" s="52">
        <f t="shared" ref="M6:M44" si="4">L6*12</f>
        <v>1490400</v>
      </c>
    </row>
    <row r="7" spans="1:13" x14ac:dyDescent="0.3">
      <c r="A7" s="24">
        <v>3</v>
      </c>
      <c r="B7" s="38" t="s">
        <v>16</v>
      </c>
      <c r="C7" s="37">
        <v>1</v>
      </c>
      <c r="D7" s="24">
        <v>1</v>
      </c>
      <c r="E7" s="24">
        <f t="shared" si="0"/>
        <v>1</v>
      </c>
      <c r="F7" s="52">
        <v>91275</v>
      </c>
      <c r="G7" s="52">
        <f t="shared" si="1"/>
        <v>91275</v>
      </c>
      <c r="H7" s="53">
        <v>8725</v>
      </c>
      <c r="I7" s="178">
        <f t="shared" si="2"/>
        <v>8725</v>
      </c>
      <c r="J7" s="191"/>
      <c r="K7" s="52">
        <f t="shared" ref="K7:K44" si="5">+F7+H7</f>
        <v>100000</v>
      </c>
      <c r="L7" s="52">
        <f t="shared" si="3"/>
        <v>100000</v>
      </c>
      <c r="M7" s="52">
        <f t="shared" si="4"/>
        <v>1200000</v>
      </c>
    </row>
    <row r="8" spans="1:13" s="55" customFormat="1" ht="28.5" x14ac:dyDescent="0.3">
      <c r="A8" s="47"/>
      <c r="B8" s="48" t="s">
        <v>68</v>
      </c>
      <c r="C8" s="59"/>
      <c r="D8" s="47"/>
      <c r="E8" s="47"/>
      <c r="F8" s="52"/>
      <c r="G8" s="52"/>
      <c r="H8" s="53"/>
      <c r="I8" s="178">
        <f t="shared" si="2"/>
        <v>0</v>
      </c>
      <c r="J8" s="191"/>
      <c r="K8" s="52"/>
      <c r="L8" s="52"/>
      <c r="M8" s="52"/>
    </row>
    <row r="9" spans="1:13" ht="30.75" customHeight="1" x14ac:dyDescent="0.3">
      <c r="A9" s="24">
        <v>4</v>
      </c>
      <c r="B9" s="38" t="s">
        <v>29</v>
      </c>
      <c r="C9" s="37">
        <v>1</v>
      </c>
      <c r="D9" s="24">
        <v>0.5</v>
      </c>
      <c r="E9" s="24">
        <f>C9*D9</f>
        <v>0.5</v>
      </c>
      <c r="F9" s="71">
        <v>115000</v>
      </c>
      <c r="G9" s="52">
        <f t="shared" si="1"/>
        <v>57500</v>
      </c>
      <c r="H9" s="148">
        <v>0.08</v>
      </c>
      <c r="I9" s="178">
        <f t="shared" si="2"/>
        <v>9200</v>
      </c>
      <c r="J9" s="191">
        <f>F9*H9</f>
        <v>9200</v>
      </c>
      <c r="K9" s="52">
        <f>F9*H9+F9</f>
        <v>124200</v>
      </c>
      <c r="L9" s="52">
        <f t="shared" si="3"/>
        <v>62100</v>
      </c>
      <c r="M9" s="52">
        <f t="shared" si="4"/>
        <v>745200</v>
      </c>
    </row>
    <row r="10" spans="1:13" hidden="1" x14ac:dyDescent="0.3">
      <c r="A10" s="24">
        <v>5</v>
      </c>
      <c r="B10" s="33" t="s">
        <v>30</v>
      </c>
      <c r="C10" s="37"/>
      <c r="D10" s="24"/>
      <c r="E10" s="24"/>
      <c r="F10" s="71"/>
      <c r="G10" s="52"/>
      <c r="H10" s="148"/>
      <c r="I10" s="178">
        <f t="shared" si="2"/>
        <v>0</v>
      </c>
      <c r="J10" s="191"/>
      <c r="K10" s="52"/>
      <c r="L10" s="52">
        <f t="shared" si="3"/>
        <v>0</v>
      </c>
      <c r="M10" s="52">
        <f t="shared" si="4"/>
        <v>0</v>
      </c>
    </row>
    <row r="11" spans="1:13" x14ac:dyDescent="0.3">
      <c r="A11" s="24">
        <v>5</v>
      </c>
      <c r="B11" s="33" t="s">
        <v>30</v>
      </c>
      <c r="C11" s="37">
        <v>8</v>
      </c>
      <c r="D11" s="24">
        <v>0.625</v>
      </c>
      <c r="E11" s="24">
        <f t="shared" ref="E11:E25" si="6">C11*D11</f>
        <v>5</v>
      </c>
      <c r="F11" s="71">
        <v>96275</v>
      </c>
      <c r="G11" s="52">
        <f t="shared" si="1"/>
        <v>481375</v>
      </c>
      <c r="H11" s="148">
        <v>0.08</v>
      </c>
      <c r="I11" s="178">
        <f t="shared" si="2"/>
        <v>13725</v>
      </c>
      <c r="J11" s="191">
        <f t="shared" ref="J11:J12" si="7">F11*H11</f>
        <v>7702</v>
      </c>
      <c r="K11" s="52">
        <v>110000</v>
      </c>
      <c r="L11" s="52">
        <f t="shared" si="3"/>
        <v>550000</v>
      </c>
      <c r="M11" s="52">
        <f t="shared" si="4"/>
        <v>6600000</v>
      </c>
    </row>
    <row r="12" spans="1:13" x14ac:dyDescent="0.3">
      <c r="A12" s="24">
        <v>6</v>
      </c>
      <c r="B12" s="33" t="s">
        <v>69</v>
      </c>
      <c r="C12" s="37">
        <v>1</v>
      </c>
      <c r="D12" s="24">
        <v>0.75</v>
      </c>
      <c r="E12" s="24">
        <f t="shared" si="6"/>
        <v>0.75</v>
      </c>
      <c r="F12" s="71">
        <f>91275+5000</f>
        <v>96275</v>
      </c>
      <c r="G12" s="52">
        <f t="shared" si="1"/>
        <v>72206.25</v>
      </c>
      <c r="H12" s="148">
        <v>0.08</v>
      </c>
      <c r="I12" s="178">
        <f t="shared" si="2"/>
        <v>13725</v>
      </c>
      <c r="J12" s="191">
        <f t="shared" si="7"/>
        <v>7702</v>
      </c>
      <c r="K12" s="52">
        <v>110000</v>
      </c>
      <c r="L12" s="52">
        <f t="shared" si="3"/>
        <v>82500</v>
      </c>
      <c r="M12" s="52">
        <f t="shared" si="4"/>
        <v>990000</v>
      </c>
    </row>
    <row r="13" spans="1:13" x14ac:dyDescent="0.3">
      <c r="A13" s="24">
        <v>7</v>
      </c>
      <c r="B13" s="38" t="s">
        <v>32</v>
      </c>
      <c r="C13" s="37">
        <v>1</v>
      </c>
      <c r="D13" s="24">
        <v>1</v>
      </c>
      <c r="E13" s="24">
        <f t="shared" si="6"/>
        <v>1</v>
      </c>
      <c r="F13" s="71">
        <v>91275</v>
      </c>
      <c r="G13" s="52">
        <f t="shared" si="1"/>
        <v>91275</v>
      </c>
      <c r="H13" s="53">
        <v>8725</v>
      </c>
      <c r="I13" s="178">
        <f t="shared" si="2"/>
        <v>8725</v>
      </c>
      <c r="J13" s="191"/>
      <c r="K13" s="52">
        <f t="shared" si="5"/>
        <v>100000</v>
      </c>
      <c r="L13" s="52">
        <f t="shared" si="3"/>
        <v>100000</v>
      </c>
      <c r="M13" s="52">
        <f t="shared" si="4"/>
        <v>1200000</v>
      </c>
    </row>
    <row r="14" spans="1:13" x14ac:dyDescent="0.3">
      <c r="A14" s="24">
        <v>8</v>
      </c>
      <c r="B14" s="38" t="s">
        <v>33</v>
      </c>
      <c r="C14" s="37">
        <v>1</v>
      </c>
      <c r="D14" s="24">
        <v>1</v>
      </c>
      <c r="E14" s="24">
        <f t="shared" si="6"/>
        <v>1</v>
      </c>
      <c r="F14" s="71">
        <v>91275</v>
      </c>
      <c r="G14" s="52">
        <f t="shared" si="1"/>
        <v>91275</v>
      </c>
      <c r="H14" s="53">
        <v>8725</v>
      </c>
      <c r="I14" s="178">
        <f t="shared" si="2"/>
        <v>8725</v>
      </c>
      <c r="J14" s="191"/>
      <c r="K14" s="52">
        <f t="shared" si="5"/>
        <v>100000</v>
      </c>
      <c r="L14" s="52">
        <f t="shared" si="3"/>
        <v>100000</v>
      </c>
      <c r="M14" s="52">
        <f t="shared" si="4"/>
        <v>1200000</v>
      </c>
    </row>
    <row r="15" spans="1:13" x14ac:dyDescent="0.3">
      <c r="A15" s="24">
        <v>9</v>
      </c>
      <c r="B15" s="33" t="s">
        <v>34</v>
      </c>
      <c r="C15" s="37">
        <v>4</v>
      </c>
      <c r="D15" s="24">
        <v>1</v>
      </c>
      <c r="E15" s="24">
        <f t="shared" si="6"/>
        <v>4</v>
      </c>
      <c r="F15" s="71">
        <v>94275</v>
      </c>
      <c r="G15" s="52">
        <f t="shared" si="1"/>
        <v>377100</v>
      </c>
      <c r="H15" s="148">
        <v>0.08</v>
      </c>
      <c r="I15" s="178">
        <f t="shared" si="2"/>
        <v>11725</v>
      </c>
      <c r="J15" s="191">
        <f>F15*H15</f>
        <v>7542</v>
      </c>
      <c r="K15" s="52">
        <v>106000</v>
      </c>
      <c r="L15" s="52">
        <f t="shared" si="3"/>
        <v>424000</v>
      </c>
      <c r="M15" s="52">
        <f t="shared" si="4"/>
        <v>5088000</v>
      </c>
    </row>
    <row r="16" spans="1:13" x14ac:dyDescent="0.3">
      <c r="A16" s="24">
        <v>10</v>
      </c>
      <c r="B16" s="33" t="s">
        <v>35</v>
      </c>
      <c r="C16" s="37">
        <v>1</v>
      </c>
      <c r="D16" s="24">
        <v>1</v>
      </c>
      <c r="E16" s="24">
        <f t="shared" si="6"/>
        <v>1</v>
      </c>
      <c r="F16" s="71">
        <f>91275+5000</f>
        <v>96275</v>
      </c>
      <c r="G16" s="52">
        <f t="shared" si="1"/>
        <v>96275</v>
      </c>
      <c r="H16" s="148">
        <v>0.08</v>
      </c>
      <c r="I16" s="178">
        <f t="shared" si="2"/>
        <v>13725</v>
      </c>
      <c r="J16" s="191">
        <f t="shared" ref="J16:J17" si="8">F16*H16</f>
        <v>7702</v>
      </c>
      <c r="K16" s="52">
        <v>110000</v>
      </c>
      <c r="L16" s="52">
        <f t="shared" si="3"/>
        <v>110000</v>
      </c>
      <c r="M16" s="52">
        <f t="shared" si="4"/>
        <v>1320000</v>
      </c>
    </row>
    <row r="17" spans="1:13" ht="27" x14ac:dyDescent="0.3">
      <c r="A17" s="24">
        <v>11</v>
      </c>
      <c r="B17" s="33" t="s">
        <v>36</v>
      </c>
      <c r="C17" s="37">
        <v>1</v>
      </c>
      <c r="D17" s="24">
        <v>0.75</v>
      </c>
      <c r="E17" s="24">
        <f t="shared" si="6"/>
        <v>0.75</v>
      </c>
      <c r="F17" s="71">
        <f>91275+5000</f>
        <v>96275</v>
      </c>
      <c r="G17" s="52">
        <f t="shared" si="1"/>
        <v>72206.25</v>
      </c>
      <c r="H17" s="148">
        <v>0.08</v>
      </c>
      <c r="I17" s="178">
        <f t="shared" si="2"/>
        <v>13725</v>
      </c>
      <c r="J17" s="191">
        <f t="shared" si="8"/>
        <v>7702</v>
      </c>
      <c r="K17" s="52">
        <v>110000</v>
      </c>
      <c r="L17" s="52">
        <f t="shared" si="3"/>
        <v>82500</v>
      </c>
      <c r="M17" s="52">
        <f t="shared" si="4"/>
        <v>990000</v>
      </c>
    </row>
    <row r="18" spans="1:13" x14ac:dyDescent="0.3">
      <c r="A18" s="24">
        <v>12</v>
      </c>
      <c r="B18" s="33" t="s">
        <v>37</v>
      </c>
      <c r="C18" s="37">
        <v>1</v>
      </c>
      <c r="D18" s="24">
        <v>1</v>
      </c>
      <c r="E18" s="24">
        <f t="shared" si="6"/>
        <v>1</v>
      </c>
      <c r="F18" s="71">
        <v>88312</v>
      </c>
      <c r="G18" s="52">
        <f t="shared" si="1"/>
        <v>88312</v>
      </c>
      <c r="H18" s="53">
        <v>8725</v>
      </c>
      <c r="I18" s="178">
        <f t="shared" si="2"/>
        <v>11688</v>
      </c>
      <c r="J18" s="191"/>
      <c r="K18" s="52">
        <v>100000</v>
      </c>
      <c r="L18" s="52">
        <f t="shared" si="3"/>
        <v>100000</v>
      </c>
      <c r="M18" s="52">
        <f t="shared" si="4"/>
        <v>1200000</v>
      </c>
    </row>
    <row r="19" spans="1:13" x14ac:dyDescent="0.3">
      <c r="A19" s="24">
        <v>13</v>
      </c>
      <c r="B19" s="38" t="s">
        <v>17</v>
      </c>
      <c r="C19" s="37">
        <v>1</v>
      </c>
      <c r="D19" s="24">
        <v>1</v>
      </c>
      <c r="E19" s="24">
        <f t="shared" si="6"/>
        <v>1</v>
      </c>
      <c r="F19" s="71">
        <v>91275</v>
      </c>
      <c r="G19" s="52">
        <f t="shared" si="1"/>
        <v>91275</v>
      </c>
      <c r="H19" s="53">
        <v>8725</v>
      </c>
      <c r="I19" s="178">
        <f t="shared" si="2"/>
        <v>8725</v>
      </c>
      <c r="J19" s="191"/>
      <c r="K19" s="52">
        <f t="shared" si="5"/>
        <v>100000</v>
      </c>
      <c r="L19" s="52">
        <f t="shared" si="3"/>
        <v>100000</v>
      </c>
      <c r="M19" s="52">
        <f t="shared" si="4"/>
        <v>1200000</v>
      </c>
    </row>
    <row r="20" spans="1:13" x14ac:dyDescent="0.3">
      <c r="A20" s="24">
        <v>14</v>
      </c>
      <c r="B20" s="38" t="s">
        <v>38</v>
      </c>
      <c r="C20" s="37">
        <v>1</v>
      </c>
      <c r="D20" s="24">
        <v>1</v>
      </c>
      <c r="E20" s="24">
        <f t="shared" si="6"/>
        <v>1</v>
      </c>
      <c r="F20" s="71">
        <v>91275</v>
      </c>
      <c r="G20" s="52">
        <f t="shared" si="1"/>
        <v>91275</v>
      </c>
      <c r="H20" s="53">
        <v>8725</v>
      </c>
      <c r="I20" s="178">
        <f t="shared" si="2"/>
        <v>8725</v>
      </c>
      <c r="J20" s="191"/>
      <c r="K20" s="52">
        <f t="shared" si="5"/>
        <v>100000</v>
      </c>
      <c r="L20" s="52">
        <f t="shared" si="3"/>
        <v>100000</v>
      </c>
      <c r="M20" s="52">
        <f t="shared" si="4"/>
        <v>1200000</v>
      </c>
    </row>
    <row r="21" spans="1:13" x14ac:dyDescent="0.3">
      <c r="A21" s="24">
        <v>15</v>
      </c>
      <c r="B21" s="38" t="s">
        <v>39</v>
      </c>
      <c r="C21" s="37">
        <v>1</v>
      </c>
      <c r="D21" s="24">
        <v>0.5</v>
      </c>
      <c r="E21" s="24">
        <f t="shared" si="6"/>
        <v>0.5</v>
      </c>
      <c r="F21" s="71">
        <v>91275</v>
      </c>
      <c r="G21" s="52">
        <f t="shared" si="1"/>
        <v>45637.5</v>
      </c>
      <c r="H21" s="53">
        <v>8725</v>
      </c>
      <c r="I21" s="178">
        <f t="shared" si="2"/>
        <v>8725</v>
      </c>
      <c r="J21" s="191"/>
      <c r="K21" s="52">
        <f t="shared" si="5"/>
        <v>100000</v>
      </c>
      <c r="L21" s="52">
        <f t="shared" si="3"/>
        <v>50000</v>
      </c>
      <c r="M21" s="52">
        <f t="shared" si="4"/>
        <v>600000</v>
      </c>
    </row>
    <row r="22" spans="1:13" x14ac:dyDescent="0.3">
      <c r="A22" s="24">
        <v>16</v>
      </c>
      <c r="B22" s="38" t="s">
        <v>23</v>
      </c>
      <c r="C22" s="37">
        <v>1</v>
      </c>
      <c r="D22" s="24">
        <v>0.5</v>
      </c>
      <c r="E22" s="24">
        <f t="shared" si="6"/>
        <v>0.5</v>
      </c>
      <c r="F22" s="71">
        <v>91275</v>
      </c>
      <c r="G22" s="52">
        <f t="shared" si="1"/>
        <v>45637.5</v>
      </c>
      <c r="H22" s="53">
        <v>8725</v>
      </c>
      <c r="I22" s="178">
        <f t="shared" si="2"/>
        <v>8725</v>
      </c>
      <c r="J22" s="191"/>
      <c r="K22" s="52">
        <f t="shared" si="5"/>
        <v>100000</v>
      </c>
      <c r="L22" s="52">
        <f t="shared" si="3"/>
        <v>50000</v>
      </c>
      <c r="M22" s="52">
        <f t="shared" si="4"/>
        <v>600000</v>
      </c>
    </row>
    <row r="23" spans="1:13" x14ac:dyDescent="0.3">
      <c r="A23" s="24">
        <v>17</v>
      </c>
      <c r="B23" s="33" t="s">
        <v>40</v>
      </c>
      <c r="C23" s="37">
        <v>1</v>
      </c>
      <c r="D23" s="24">
        <v>0.25</v>
      </c>
      <c r="E23" s="24">
        <f t="shared" si="6"/>
        <v>0.25</v>
      </c>
      <c r="F23" s="71">
        <v>91275</v>
      </c>
      <c r="G23" s="52">
        <f t="shared" si="1"/>
        <v>22818.75</v>
      </c>
      <c r="H23" s="53">
        <v>8725</v>
      </c>
      <c r="I23" s="178">
        <f t="shared" si="2"/>
        <v>8725</v>
      </c>
      <c r="J23" s="191"/>
      <c r="K23" s="52">
        <f t="shared" si="5"/>
        <v>100000</v>
      </c>
      <c r="L23" s="52">
        <f t="shared" si="3"/>
        <v>25000</v>
      </c>
      <c r="M23" s="52">
        <f t="shared" si="4"/>
        <v>300000</v>
      </c>
    </row>
    <row r="24" spans="1:13" x14ac:dyDescent="0.3">
      <c r="A24" s="24">
        <v>18</v>
      </c>
      <c r="B24" s="33" t="s">
        <v>41</v>
      </c>
      <c r="C24" s="37">
        <v>1</v>
      </c>
      <c r="D24" s="24">
        <v>1</v>
      </c>
      <c r="E24" s="24">
        <f t="shared" si="6"/>
        <v>1</v>
      </c>
      <c r="F24" s="71">
        <v>91275</v>
      </c>
      <c r="G24" s="52">
        <f t="shared" si="1"/>
        <v>91275</v>
      </c>
      <c r="H24" s="53">
        <v>8725</v>
      </c>
      <c r="I24" s="178">
        <f t="shared" si="2"/>
        <v>8725</v>
      </c>
      <c r="J24" s="191"/>
      <c r="K24" s="52">
        <f t="shared" si="5"/>
        <v>100000</v>
      </c>
      <c r="L24" s="52">
        <f t="shared" si="3"/>
        <v>100000</v>
      </c>
      <c r="M24" s="52">
        <f t="shared" si="4"/>
        <v>1200000</v>
      </c>
    </row>
    <row r="25" spans="1:13" x14ac:dyDescent="0.3">
      <c r="A25" s="24">
        <v>19</v>
      </c>
      <c r="B25" s="33" t="s">
        <v>24</v>
      </c>
      <c r="C25" s="37">
        <v>1</v>
      </c>
      <c r="D25" s="24">
        <v>1</v>
      </c>
      <c r="E25" s="24">
        <f t="shared" si="6"/>
        <v>1</v>
      </c>
      <c r="F25" s="52">
        <v>88312</v>
      </c>
      <c r="G25" s="52">
        <f t="shared" si="1"/>
        <v>88312</v>
      </c>
      <c r="H25" s="53">
        <v>8725</v>
      </c>
      <c r="I25" s="178">
        <f t="shared" si="2"/>
        <v>11688</v>
      </c>
      <c r="J25" s="191"/>
      <c r="K25" s="52">
        <v>100000</v>
      </c>
      <c r="L25" s="52">
        <f t="shared" si="3"/>
        <v>100000</v>
      </c>
      <c r="M25" s="52">
        <f t="shared" si="4"/>
        <v>1200000</v>
      </c>
    </row>
    <row r="26" spans="1:13" s="56" customFormat="1" x14ac:dyDescent="0.3">
      <c r="A26" s="280" t="s">
        <v>42</v>
      </c>
      <c r="B26" s="281"/>
      <c r="C26" s="208">
        <f>SUM(C5:C25)</f>
        <v>29</v>
      </c>
      <c r="D26" s="49">
        <f>SUM(D5:D25)</f>
        <v>15.875</v>
      </c>
      <c r="E26" s="49">
        <f>SUM(E5:E25)</f>
        <v>23.25</v>
      </c>
      <c r="F26" s="52"/>
      <c r="G26" s="66">
        <f>SUM(G5:G25)</f>
        <v>2290030.25</v>
      </c>
      <c r="H26" s="53"/>
      <c r="I26" s="178">
        <f t="shared" si="2"/>
        <v>0</v>
      </c>
      <c r="J26" s="191"/>
      <c r="K26" s="52"/>
      <c r="L26" s="52"/>
      <c r="M26" s="52"/>
    </row>
    <row r="27" spans="1:13" s="55" customFormat="1" ht="25.5" customHeight="1" x14ac:dyDescent="0.3">
      <c r="A27" s="47"/>
      <c r="B27" s="50" t="s">
        <v>70</v>
      </c>
      <c r="C27" s="59"/>
      <c r="D27" s="47"/>
      <c r="E27" s="47"/>
      <c r="F27" s="52"/>
      <c r="G27" s="52"/>
      <c r="H27" s="53"/>
      <c r="I27" s="178">
        <f t="shared" si="2"/>
        <v>0</v>
      </c>
      <c r="J27" s="191"/>
      <c r="K27" s="52"/>
      <c r="L27" s="52"/>
      <c r="M27" s="52"/>
    </row>
    <row r="28" spans="1:13" ht="27" x14ac:dyDescent="0.3">
      <c r="A28" s="24">
        <v>20</v>
      </c>
      <c r="B28" s="38" t="s">
        <v>29</v>
      </c>
      <c r="C28" s="37">
        <v>1</v>
      </c>
      <c r="D28" s="24">
        <v>0.5</v>
      </c>
      <c r="E28" s="24">
        <f>C28*D28</f>
        <v>0.5</v>
      </c>
      <c r="F28" s="71">
        <v>115000</v>
      </c>
      <c r="G28" s="52">
        <f t="shared" si="1"/>
        <v>57500</v>
      </c>
      <c r="H28" s="148">
        <v>0.08</v>
      </c>
      <c r="I28" s="178">
        <f t="shared" si="2"/>
        <v>9200</v>
      </c>
      <c r="J28" s="191">
        <f>F28*H28</f>
        <v>9200</v>
      </c>
      <c r="K28" s="52">
        <f>F28*H28+F28</f>
        <v>124200</v>
      </c>
      <c r="L28" s="52">
        <f t="shared" si="3"/>
        <v>62100</v>
      </c>
      <c r="M28" s="52">
        <f t="shared" si="4"/>
        <v>745200</v>
      </c>
    </row>
    <row r="29" spans="1:13" x14ac:dyDescent="0.3">
      <c r="A29" s="24">
        <v>21</v>
      </c>
      <c r="B29" s="33" t="s">
        <v>30</v>
      </c>
      <c r="C29" s="37">
        <v>4</v>
      </c>
      <c r="D29" s="24">
        <v>0.56000000000000005</v>
      </c>
      <c r="E29" s="24">
        <f t="shared" ref="E29:E34" si="9">C29*D29</f>
        <v>2.2400000000000002</v>
      </c>
      <c r="F29" s="71">
        <v>96275</v>
      </c>
      <c r="G29" s="52">
        <f t="shared" si="1"/>
        <v>215656.00000000003</v>
      </c>
      <c r="H29" s="53">
        <v>8725</v>
      </c>
      <c r="I29" s="178">
        <f t="shared" si="2"/>
        <v>13725</v>
      </c>
      <c r="J29" s="191"/>
      <c r="K29" s="52">
        <v>110000</v>
      </c>
      <c r="L29" s="52">
        <f t="shared" si="3"/>
        <v>246400.00000000003</v>
      </c>
      <c r="M29" s="52">
        <f t="shared" si="4"/>
        <v>2956800.0000000005</v>
      </c>
    </row>
    <row r="30" spans="1:13" x14ac:dyDescent="0.3">
      <c r="A30" s="24">
        <v>22</v>
      </c>
      <c r="B30" s="38" t="s">
        <v>32</v>
      </c>
      <c r="C30" s="37">
        <v>1</v>
      </c>
      <c r="D30" s="24">
        <v>0.75</v>
      </c>
      <c r="E30" s="24">
        <f t="shared" si="9"/>
        <v>0.75</v>
      </c>
      <c r="F30" s="71">
        <v>88312</v>
      </c>
      <c r="G30" s="52">
        <f t="shared" si="1"/>
        <v>66234</v>
      </c>
      <c r="H30" s="53">
        <v>8725</v>
      </c>
      <c r="I30" s="178">
        <f t="shared" si="2"/>
        <v>11688</v>
      </c>
      <c r="J30" s="191"/>
      <c r="K30" s="52">
        <v>100000</v>
      </c>
      <c r="L30" s="52">
        <f t="shared" si="3"/>
        <v>75000</v>
      </c>
      <c r="M30" s="52">
        <f t="shared" si="4"/>
        <v>900000</v>
      </c>
    </row>
    <row r="31" spans="1:13" x14ac:dyDescent="0.3">
      <c r="A31" s="24">
        <v>23</v>
      </c>
      <c r="B31" s="33" t="s">
        <v>34</v>
      </c>
      <c r="C31" s="37">
        <v>2</v>
      </c>
      <c r="D31" s="24">
        <v>1</v>
      </c>
      <c r="E31" s="24">
        <f t="shared" si="9"/>
        <v>2</v>
      </c>
      <c r="F31" s="71">
        <v>94275</v>
      </c>
      <c r="G31" s="52">
        <f t="shared" si="1"/>
        <v>188550</v>
      </c>
      <c r="H31" s="148">
        <v>0.08</v>
      </c>
      <c r="I31" s="178">
        <f t="shared" si="2"/>
        <v>11725</v>
      </c>
      <c r="J31" s="191">
        <f>F31*H31</f>
        <v>7542</v>
      </c>
      <c r="K31" s="52">
        <v>106000</v>
      </c>
      <c r="L31" s="52">
        <f t="shared" si="3"/>
        <v>212000</v>
      </c>
      <c r="M31" s="52">
        <f t="shared" si="4"/>
        <v>2544000</v>
      </c>
    </row>
    <row r="32" spans="1:13" x14ac:dyDescent="0.3">
      <c r="A32" s="24">
        <v>24</v>
      </c>
      <c r="B32" s="38" t="s">
        <v>38</v>
      </c>
      <c r="C32" s="37">
        <v>1</v>
      </c>
      <c r="D32" s="24">
        <v>0.5</v>
      </c>
      <c r="E32" s="24">
        <f t="shared" si="9"/>
        <v>0.5</v>
      </c>
      <c r="F32" s="71">
        <v>91275</v>
      </c>
      <c r="G32" s="52">
        <f t="shared" si="1"/>
        <v>45637.5</v>
      </c>
      <c r="H32" s="53">
        <v>8725</v>
      </c>
      <c r="I32" s="178">
        <f t="shared" si="2"/>
        <v>8725</v>
      </c>
      <c r="J32" s="191"/>
      <c r="K32" s="52">
        <f t="shared" si="5"/>
        <v>100000</v>
      </c>
      <c r="L32" s="52">
        <f t="shared" si="3"/>
        <v>50000</v>
      </c>
      <c r="M32" s="52">
        <f t="shared" si="4"/>
        <v>600000</v>
      </c>
    </row>
    <row r="33" spans="1:13" x14ac:dyDescent="0.3">
      <c r="A33" s="24">
        <v>25</v>
      </c>
      <c r="B33" s="38" t="s">
        <v>39</v>
      </c>
      <c r="C33" s="37">
        <v>1</v>
      </c>
      <c r="D33" s="24">
        <v>0.5</v>
      </c>
      <c r="E33" s="24">
        <f t="shared" si="9"/>
        <v>0.5</v>
      </c>
      <c r="F33" s="71">
        <v>91275</v>
      </c>
      <c r="G33" s="52">
        <f t="shared" si="1"/>
        <v>45637.5</v>
      </c>
      <c r="H33" s="53">
        <v>8725</v>
      </c>
      <c r="I33" s="178">
        <f t="shared" si="2"/>
        <v>8725</v>
      </c>
      <c r="J33" s="191"/>
      <c r="K33" s="52">
        <f t="shared" si="5"/>
        <v>100000</v>
      </c>
      <c r="L33" s="52">
        <f t="shared" si="3"/>
        <v>50000</v>
      </c>
      <c r="M33" s="52">
        <f t="shared" si="4"/>
        <v>600000</v>
      </c>
    </row>
    <row r="34" spans="1:13" x14ac:dyDescent="0.3">
      <c r="A34" s="24">
        <v>26</v>
      </c>
      <c r="B34" s="33" t="s">
        <v>37</v>
      </c>
      <c r="C34" s="37">
        <v>1</v>
      </c>
      <c r="D34" s="24">
        <v>0.5</v>
      </c>
      <c r="E34" s="24">
        <f t="shared" si="9"/>
        <v>0.5</v>
      </c>
      <c r="F34" s="71">
        <v>91275</v>
      </c>
      <c r="G34" s="52">
        <f t="shared" si="1"/>
        <v>45637.5</v>
      </c>
      <c r="H34" s="53">
        <v>8725</v>
      </c>
      <c r="I34" s="178">
        <f t="shared" si="2"/>
        <v>8725</v>
      </c>
      <c r="J34" s="191"/>
      <c r="K34" s="52">
        <f t="shared" si="5"/>
        <v>100000</v>
      </c>
      <c r="L34" s="52">
        <f t="shared" si="3"/>
        <v>50000</v>
      </c>
      <c r="M34" s="52">
        <f t="shared" si="4"/>
        <v>600000</v>
      </c>
    </row>
    <row r="35" spans="1:13" s="56" customFormat="1" x14ac:dyDescent="0.3">
      <c r="A35" s="280" t="s">
        <v>71</v>
      </c>
      <c r="B35" s="281"/>
      <c r="C35" s="208">
        <f>SUM(C28:C34)</f>
        <v>11</v>
      </c>
      <c r="D35" s="49">
        <f>SUM(D28:D34)</f>
        <v>4.3100000000000005</v>
      </c>
      <c r="E35" s="49">
        <f>SUM(E28:E34)</f>
        <v>6.99</v>
      </c>
      <c r="F35" s="52"/>
      <c r="G35" s="66">
        <f>SUM(G28:G34)</f>
        <v>664852.5</v>
      </c>
      <c r="H35" s="53"/>
      <c r="I35" s="178">
        <f t="shared" si="2"/>
        <v>0</v>
      </c>
      <c r="J35" s="191"/>
      <c r="K35" s="52"/>
      <c r="L35" s="52"/>
      <c r="M35" s="52"/>
    </row>
    <row r="36" spans="1:13" s="55" customFormat="1" ht="27.75" customHeight="1" x14ac:dyDescent="0.3">
      <c r="A36" s="47"/>
      <c r="B36" s="50" t="s">
        <v>72</v>
      </c>
      <c r="C36" s="59"/>
      <c r="D36" s="47"/>
      <c r="E36" s="47"/>
      <c r="F36" s="52"/>
      <c r="G36" s="52"/>
      <c r="H36" s="53"/>
      <c r="I36" s="178">
        <f t="shared" si="2"/>
        <v>0</v>
      </c>
      <c r="J36" s="191"/>
      <c r="K36" s="52"/>
      <c r="L36" s="52"/>
      <c r="M36" s="52"/>
    </row>
    <row r="37" spans="1:13" ht="27" x14ac:dyDescent="0.3">
      <c r="A37" s="24">
        <v>27</v>
      </c>
      <c r="B37" s="38" t="s">
        <v>29</v>
      </c>
      <c r="C37" s="37">
        <v>1</v>
      </c>
      <c r="D37" s="24">
        <v>0.5</v>
      </c>
      <c r="E37" s="24">
        <f>C37*D37</f>
        <v>0.5</v>
      </c>
      <c r="F37" s="71">
        <v>115000</v>
      </c>
      <c r="G37" s="52">
        <f t="shared" si="1"/>
        <v>57500</v>
      </c>
      <c r="H37" s="148">
        <v>0.08</v>
      </c>
      <c r="I37" s="178">
        <f t="shared" si="2"/>
        <v>9200</v>
      </c>
      <c r="J37" s="191">
        <f>F37*H37</f>
        <v>9200</v>
      </c>
      <c r="K37" s="52">
        <f>F37*H37+F37</f>
        <v>124200</v>
      </c>
      <c r="L37" s="52">
        <f t="shared" si="3"/>
        <v>62100</v>
      </c>
      <c r="M37" s="52">
        <f t="shared" si="4"/>
        <v>745200</v>
      </c>
    </row>
    <row r="38" spans="1:13" x14ac:dyDescent="0.3">
      <c r="A38" s="24">
        <v>28</v>
      </c>
      <c r="B38" s="33" t="s">
        <v>30</v>
      </c>
      <c r="C38" s="37">
        <v>4</v>
      </c>
      <c r="D38" s="24">
        <v>0.56000000000000005</v>
      </c>
      <c r="E38" s="24">
        <f t="shared" ref="E38:E44" si="10">C38*D38</f>
        <v>2.2400000000000002</v>
      </c>
      <c r="F38" s="71">
        <v>96275</v>
      </c>
      <c r="G38" s="52">
        <f t="shared" si="1"/>
        <v>215656.00000000003</v>
      </c>
      <c r="H38" s="148">
        <v>0.08</v>
      </c>
      <c r="I38" s="178">
        <f t="shared" si="2"/>
        <v>13725</v>
      </c>
      <c r="J38" s="191">
        <f t="shared" ref="J38" si="11">F38*H38</f>
        <v>7702</v>
      </c>
      <c r="K38" s="52">
        <v>110000</v>
      </c>
      <c r="L38" s="52">
        <f t="shared" si="3"/>
        <v>246400.00000000003</v>
      </c>
      <c r="M38" s="52">
        <f t="shared" si="4"/>
        <v>2956800.0000000005</v>
      </c>
    </row>
    <row r="39" spans="1:13" x14ac:dyDescent="0.3">
      <c r="A39" s="24">
        <v>29</v>
      </c>
      <c r="B39" s="38" t="s">
        <v>32</v>
      </c>
      <c r="C39" s="37">
        <v>1</v>
      </c>
      <c r="D39" s="24">
        <v>1</v>
      </c>
      <c r="E39" s="24">
        <f t="shared" si="10"/>
        <v>1</v>
      </c>
      <c r="F39" s="71">
        <v>88312</v>
      </c>
      <c r="G39" s="52">
        <f t="shared" si="1"/>
        <v>88312</v>
      </c>
      <c r="H39" s="53">
        <v>8725</v>
      </c>
      <c r="I39" s="178">
        <f t="shared" si="2"/>
        <v>11688</v>
      </c>
      <c r="J39" s="191"/>
      <c r="K39" s="52">
        <v>100000</v>
      </c>
      <c r="L39" s="52">
        <f t="shared" si="3"/>
        <v>100000</v>
      </c>
      <c r="M39" s="52">
        <f t="shared" si="4"/>
        <v>1200000</v>
      </c>
    </row>
    <row r="40" spans="1:13" x14ac:dyDescent="0.3">
      <c r="A40" s="24">
        <v>30</v>
      </c>
      <c r="B40" s="33" t="s">
        <v>34</v>
      </c>
      <c r="C40" s="37">
        <v>2</v>
      </c>
      <c r="D40" s="24">
        <v>1</v>
      </c>
      <c r="E40" s="24">
        <f t="shared" si="10"/>
        <v>2</v>
      </c>
      <c r="F40" s="71">
        <v>94275</v>
      </c>
      <c r="G40" s="52">
        <f t="shared" si="1"/>
        <v>188550</v>
      </c>
      <c r="H40" s="148">
        <v>0.08</v>
      </c>
      <c r="I40" s="178">
        <f t="shared" si="2"/>
        <v>5725</v>
      </c>
      <c r="J40" s="191">
        <f>F40*H40</f>
        <v>7542</v>
      </c>
      <c r="K40" s="52">
        <v>100000</v>
      </c>
      <c r="L40" s="52">
        <f t="shared" si="3"/>
        <v>200000</v>
      </c>
      <c r="M40" s="52">
        <f t="shared" si="4"/>
        <v>2400000</v>
      </c>
    </row>
    <row r="41" spans="1:13" x14ac:dyDescent="0.3">
      <c r="A41" s="24">
        <v>31</v>
      </c>
      <c r="B41" s="38" t="s">
        <v>38</v>
      </c>
      <c r="C41" s="37">
        <v>1</v>
      </c>
      <c r="D41" s="24">
        <v>0.5</v>
      </c>
      <c r="E41" s="24">
        <f t="shared" si="10"/>
        <v>0.5</v>
      </c>
      <c r="F41" s="71">
        <v>91275</v>
      </c>
      <c r="G41" s="52">
        <f t="shared" si="1"/>
        <v>45637.5</v>
      </c>
      <c r="H41" s="53">
        <v>8725</v>
      </c>
      <c r="I41" s="178">
        <f t="shared" si="2"/>
        <v>8725</v>
      </c>
      <c r="J41" s="191"/>
      <c r="K41" s="52">
        <f t="shared" si="5"/>
        <v>100000</v>
      </c>
      <c r="L41" s="52">
        <f t="shared" si="3"/>
        <v>50000</v>
      </c>
      <c r="M41" s="52">
        <f t="shared" si="4"/>
        <v>600000</v>
      </c>
    </row>
    <row r="42" spans="1:13" x14ac:dyDescent="0.3">
      <c r="A42" s="24">
        <v>32</v>
      </c>
      <c r="B42" s="38" t="s">
        <v>17</v>
      </c>
      <c r="C42" s="37">
        <v>1</v>
      </c>
      <c r="D42" s="24">
        <v>0.5</v>
      </c>
      <c r="E42" s="24">
        <f t="shared" si="10"/>
        <v>0.5</v>
      </c>
      <c r="F42" s="71">
        <v>88312</v>
      </c>
      <c r="G42" s="52">
        <f t="shared" si="1"/>
        <v>44156</v>
      </c>
      <c r="H42" s="53">
        <v>8725</v>
      </c>
      <c r="I42" s="178">
        <f t="shared" si="2"/>
        <v>11688</v>
      </c>
      <c r="J42" s="191"/>
      <c r="K42" s="52">
        <v>100000</v>
      </c>
      <c r="L42" s="52">
        <f t="shared" si="3"/>
        <v>50000</v>
      </c>
      <c r="M42" s="52">
        <f t="shared" si="4"/>
        <v>600000</v>
      </c>
    </row>
    <row r="43" spans="1:13" x14ac:dyDescent="0.3">
      <c r="A43" s="24">
        <v>33</v>
      </c>
      <c r="B43" s="33" t="s">
        <v>23</v>
      </c>
      <c r="C43" s="37">
        <v>1</v>
      </c>
      <c r="D43" s="24">
        <v>0.5</v>
      </c>
      <c r="E43" s="24">
        <f t="shared" si="10"/>
        <v>0.5</v>
      </c>
      <c r="F43" s="71">
        <v>91275</v>
      </c>
      <c r="G43" s="52">
        <f t="shared" si="1"/>
        <v>45637.5</v>
      </c>
      <c r="H43" s="53">
        <v>8725</v>
      </c>
      <c r="I43" s="178">
        <f t="shared" si="2"/>
        <v>8725</v>
      </c>
      <c r="J43" s="191"/>
      <c r="K43" s="52">
        <f t="shared" si="5"/>
        <v>100000</v>
      </c>
      <c r="L43" s="52">
        <f t="shared" si="3"/>
        <v>50000</v>
      </c>
      <c r="M43" s="52">
        <f t="shared" si="4"/>
        <v>600000</v>
      </c>
    </row>
    <row r="44" spans="1:13" x14ac:dyDescent="0.3">
      <c r="A44" s="24">
        <v>34</v>
      </c>
      <c r="B44" s="33" t="s">
        <v>37</v>
      </c>
      <c r="C44" s="37">
        <v>1</v>
      </c>
      <c r="D44" s="24">
        <v>0.5</v>
      </c>
      <c r="E44" s="24">
        <f t="shared" si="10"/>
        <v>0.5</v>
      </c>
      <c r="F44" s="71">
        <v>91275</v>
      </c>
      <c r="G44" s="52">
        <f t="shared" si="1"/>
        <v>45637.5</v>
      </c>
      <c r="H44" s="53">
        <v>8725</v>
      </c>
      <c r="I44" s="178">
        <f t="shared" si="2"/>
        <v>8725</v>
      </c>
      <c r="J44" s="191"/>
      <c r="K44" s="52">
        <f t="shared" si="5"/>
        <v>100000</v>
      </c>
      <c r="L44" s="52">
        <f t="shared" si="3"/>
        <v>50000</v>
      </c>
      <c r="M44" s="52">
        <f t="shared" si="4"/>
        <v>600000</v>
      </c>
    </row>
    <row r="45" spans="1:13" s="56" customFormat="1" ht="14.25" customHeight="1" x14ac:dyDescent="0.3">
      <c r="A45" s="280" t="s">
        <v>73</v>
      </c>
      <c r="B45" s="281"/>
      <c r="C45" s="208">
        <f>SUM(C37:C44)</f>
        <v>12</v>
      </c>
      <c r="D45" s="49">
        <f>SUM(D37:D44)</f>
        <v>5.0600000000000005</v>
      </c>
      <c r="E45" s="49">
        <f>SUM(E37:E44)</f>
        <v>7.74</v>
      </c>
      <c r="F45" s="66"/>
      <c r="G45" s="66">
        <f>SUM(G37:G44)</f>
        <v>731086.5</v>
      </c>
      <c r="H45" s="53"/>
      <c r="I45" s="178">
        <f t="shared" si="2"/>
        <v>0</v>
      </c>
      <c r="J45" s="191"/>
      <c r="K45" s="52"/>
      <c r="L45" s="149"/>
      <c r="M45" s="149"/>
    </row>
    <row r="46" spans="1:13" s="57" customFormat="1" ht="18" customHeight="1" x14ac:dyDescent="0.3">
      <c r="A46" s="288" t="s">
        <v>25</v>
      </c>
      <c r="B46" s="288"/>
      <c r="C46" s="215">
        <f>SUM(C26+C35+C45)</f>
        <v>52</v>
      </c>
      <c r="D46" s="215">
        <f>SUM(D26+D35+D45)</f>
        <v>25.245000000000005</v>
      </c>
      <c r="E46" s="215">
        <f>SUM(E26+E35+E45)</f>
        <v>37.980000000000004</v>
      </c>
      <c r="F46" s="72"/>
      <c r="G46" s="192">
        <f>G45+G35+G26</f>
        <v>3685969.25</v>
      </c>
      <c r="H46" s="53"/>
      <c r="I46" s="178">
        <f t="shared" si="2"/>
        <v>0</v>
      </c>
      <c r="J46" s="191"/>
      <c r="K46" s="52"/>
      <c r="L46" s="66">
        <f>SUM(L5:L45)</f>
        <v>4108700</v>
      </c>
      <c r="M46" s="66">
        <f>SUM(M5:M45)</f>
        <v>49304400</v>
      </c>
    </row>
    <row r="47" spans="1:13" s="58" customFormat="1" x14ac:dyDescent="0.3">
      <c r="A47" s="73"/>
      <c r="B47" s="73"/>
      <c r="C47" s="74"/>
      <c r="D47" s="74"/>
      <c r="E47" s="74"/>
      <c r="F47" s="73"/>
      <c r="G47" s="185">
        <f>G46*12</f>
        <v>44231631</v>
      </c>
      <c r="H47" s="73"/>
      <c r="I47" s="179"/>
      <c r="J47" s="73"/>
      <c r="K47" s="73"/>
    </row>
    <row r="48" spans="1:13" ht="30.75" customHeight="1" x14ac:dyDescent="0.3"/>
  </sheetData>
  <sheetProtection algorithmName="SHA-512" hashValue="ZmEyWNDjEmhE+lqJnNJ46z0xUUB5tT7I1FGd8fRwMBJkOmprv2ne6gLrwDoCuU0GRrHOGZODrqgMGzixfeMFVw==" saltValue="UD9GMTETmk0gx89Iu24Uiw==" spinCount="100000" sheet="1" objects="1" scenarios="1" selectLockedCells="1" selectUnlockedCells="1"/>
  <mergeCells count="5">
    <mergeCell ref="A46:B46"/>
    <mergeCell ref="A26:B26"/>
    <mergeCell ref="A35:B35"/>
    <mergeCell ref="A45:B45"/>
    <mergeCell ref="A1:M1"/>
  </mergeCells>
  <pageMargins left="0.25" right="0.25" top="0.26" bottom="0.26" header="0.2" footer="0.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38" workbookViewId="0">
      <selection activeCell="Q47" sqref="Q47"/>
    </sheetView>
  </sheetViews>
  <sheetFormatPr defaultRowHeight="16.5" x14ac:dyDescent="0.3"/>
  <cols>
    <col min="1" max="1" width="4.85546875" style="13" customWidth="1"/>
    <col min="2" max="2" width="31.28515625" style="13" customWidth="1"/>
    <col min="3" max="3" width="7.140625" style="13" customWidth="1"/>
    <col min="4" max="4" width="7.42578125" style="60" customWidth="1"/>
    <col min="5" max="5" width="7.85546875" style="60" customWidth="1"/>
    <col min="6" max="6" width="11.5703125" style="1" hidden="1" customWidth="1"/>
    <col min="7" max="7" width="12.5703125" style="1" hidden="1" customWidth="1"/>
    <col min="8" max="8" width="9.140625" style="13" hidden="1" customWidth="1"/>
    <col min="9" max="9" width="11.42578125" style="13" hidden="1" customWidth="1"/>
    <col min="10" max="10" width="14.140625" style="174" hidden="1" customWidth="1"/>
    <col min="11" max="11" width="11.85546875" style="13" customWidth="1"/>
    <col min="12" max="13" width="14.28515625" style="13" customWidth="1"/>
    <col min="14" max="16384" width="9.140625" style="13"/>
  </cols>
  <sheetData>
    <row r="1" spans="1:13" ht="13.5" hidden="1" customHeight="1" x14ac:dyDescent="0.3">
      <c r="F1" s="289" t="s">
        <v>185</v>
      </c>
      <c r="G1" s="289"/>
    </row>
    <row r="2" spans="1:13" ht="48.75" customHeight="1" x14ac:dyDescent="0.3">
      <c r="A2" s="290" t="s">
        <v>152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65.25" customHeight="1" x14ac:dyDescent="0.3">
      <c r="A3" s="210" t="s">
        <v>0</v>
      </c>
      <c r="B3" s="223" t="s">
        <v>119</v>
      </c>
      <c r="C3" s="224" t="s">
        <v>182</v>
      </c>
      <c r="D3" s="223" t="s">
        <v>181</v>
      </c>
      <c r="E3" s="210" t="s">
        <v>181</v>
      </c>
      <c r="F3" s="217" t="s">
        <v>85</v>
      </c>
      <c r="G3" s="217" t="s">
        <v>147</v>
      </c>
      <c r="H3" s="225"/>
      <c r="I3" s="225"/>
      <c r="J3" s="226"/>
      <c r="K3" s="217" t="s">
        <v>85</v>
      </c>
      <c r="L3" s="217" t="s">
        <v>221</v>
      </c>
      <c r="M3" s="217" t="s">
        <v>210</v>
      </c>
    </row>
    <row r="4" spans="1:13" x14ac:dyDescent="0.3">
      <c r="A4" s="212">
        <v>1</v>
      </c>
      <c r="B4" s="212">
        <v>2</v>
      </c>
      <c r="C4" s="212">
        <v>3</v>
      </c>
      <c r="D4" s="212">
        <v>4</v>
      </c>
      <c r="E4" s="212">
        <v>5</v>
      </c>
      <c r="F4" s="212">
        <v>5</v>
      </c>
      <c r="G4" s="212">
        <v>6</v>
      </c>
      <c r="H4" s="119"/>
      <c r="I4" s="119"/>
      <c r="J4" s="175"/>
      <c r="K4" s="119">
        <v>6</v>
      </c>
      <c r="L4" s="119">
        <v>7</v>
      </c>
      <c r="M4" s="161">
        <v>8</v>
      </c>
    </row>
    <row r="5" spans="1:13" x14ac:dyDescent="0.3">
      <c r="A5" s="24">
        <v>1</v>
      </c>
      <c r="B5" s="33" t="s">
        <v>2</v>
      </c>
      <c r="C5" s="24">
        <v>1</v>
      </c>
      <c r="D5" s="34">
        <v>1</v>
      </c>
      <c r="E5" s="34">
        <f>C5*D5</f>
        <v>1</v>
      </c>
      <c r="F5" s="25">
        <v>160000</v>
      </c>
      <c r="G5" s="25">
        <f t="shared" ref="G5:G44" si="0">F5*C5*D5</f>
        <v>160000</v>
      </c>
      <c r="H5" s="150">
        <v>0.08</v>
      </c>
      <c r="I5" s="123">
        <f>F5*H5</f>
        <v>12800</v>
      </c>
      <c r="J5" s="176">
        <f>K5-F5</f>
        <v>13000</v>
      </c>
      <c r="K5" s="151">
        <v>173000</v>
      </c>
      <c r="L5" s="123">
        <f>K5*C5*D5</f>
        <v>173000</v>
      </c>
      <c r="M5" s="123">
        <f>L5*12</f>
        <v>2076000</v>
      </c>
    </row>
    <row r="6" spans="1:13" ht="25.5" customHeight="1" x14ac:dyDescent="0.3">
      <c r="A6" s="24">
        <v>2</v>
      </c>
      <c r="B6" s="33" t="s">
        <v>100</v>
      </c>
      <c r="C6" s="218">
        <v>1</v>
      </c>
      <c r="D6" s="34">
        <v>1</v>
      </c>
      <c r="E6" s="34">
        <f t="shared" ref="E6:E45" si="1">C6*D6</f>
        <v>1</v>
      </c>
      <c r="F6" s="25">
        <v>101275</v>
      </c>
      <c r="G6" s="25">
        <f t="shared" si="0"/>
        <v>101275</v>
      </c>
      <c r="H6" s="150">
        <v>0.08</v>
      </c>
      <c r="I6" s="123">
        <f>F6*H6</f>
        <v>8102</v>
      </c>
      <c r="J6" s="176">
        <f t="shared" ref="J6:J44" si="2">K6-F6</f>
        <v>8725</v>
      </c>
      <c r="K6" s="151">
        <v>110000</v>
      </c>
      <c r="L6" s="123">
        <f t="shared" ref="L6:L45" si="3">K6*C6*D6</f>
        <v>110000</v>
      </c>
      <c r="M6" s="123">
        <f t="shared" ref="M6:M45" si="4">L6*12</f>
        <v>1320000</v>
      </c>
    </row>
    <row r="7" spans="1:13" ht="23.25" customHeight="1" x14ac:dyDescent="0.3">
      <c r="A7" s="24">
        <v>3</v>
      </c>
      <c r="B7" s="33" t="s">
        <v>101</v>
      </c>
      <c r="C7" s="218">
        <v>1</v>
      </c>
      <c r="D7" s="35">
        <v>0.5</v>
      </c>
      <c r="E7" s="35">
        <f t="shared" si="1"/>
        <v>0.5</v>
      </c>
      <c r="F7" s="25">
        <v>91275</v>
      </c>
      <c r="G7" s="25">
        <f t="shared" si="0"/>
        <v>45637.5</v>
      </c>
      <c r="H7" s="120">
        <v>8725</v>
      </c>
      <c r="I7" s="123"/>
      <c r="J7" s="176">
        <f t="shared" si="2"/>
        <v>8725</v>
      </c>
      <c r="K7" s="151">
        <f t="shared" ref="K7:K38" si="5">+F7+H7</f>
        <v>100000</v>
      </c>
      <c r="L7" s="123">
        <f t="shared" si="3"/>
        <v>50000</v>
      </c>
      <c r="M7" s="123">
        <f t="shared" si="4"/>
        <v>600000</v>
      </c>
    </row>
    <row r="8" spans="1:13" ht="26.25" customHeight="1" x14ac:dyDescent="0.3">
      <c r="A8" s="24">
        <v>4</v>
      </c>
      <c r="B8" s="33" t="s">
        <v>102</v>
      </c>
      <c r="C8" s="218">
        <v>1</v>
      </c>
      <c r="D8" s="218">
        <v>1</v>
      </c>
      <c r="E8" s="34">
        <f t="shared" si="1"/>
        <v>1</v>
      </c>
      <c r="F8" s="25">
        <v>101275</v>
      </c>
      <c r="G8" s="25">
        <f t="shared" si="0"/>
        <v>101275</v>
      </c>
      <c r="H8" s="150">
        <v>0.08</v>
      </c>
      <c r="I8" s="123">
        <f>F8*H8</f>
        <v>8102</v>
      </c>
      <c r="J8" s="176">
        <f t="shared" si="2"/>
        <v>8725</v>
      </c>
      <c r="K8" s="151">
        <v>110000</v>
      </c>
      <c r="L8" s="123">
        <f t="shared" si="3"/>
        <v>110000</v>
      </c>
      <c r="M8" s="123">
        <f t="shared" si="4"/>
        <v>1320000</v>
      </c>
    </row>
    <row r="9" spans="1:13" ht="22.5" customHeight="1" x14ac:dyDescent="0.3">
      <c r="A9" s="24">
        <v>5</v>
      </c>
      <c r="B9" s="33" t="s">
        <v>15</v>
      </c>
      <c r="C9" s="24">
        <v>1</v>
      </c>
      <c r="D9" s="34">
        <v>1</v>
      </c>
      <c r="E9" s="34">
        <f t="shared" si="1"/>
        <v>1</v>
      </c>
      <c r="F9" s="25">
        <v>98312</v>
      </c>
      <c r="G9" s="25">
        <f t="shared" si="0"/>
        <v>98312</v>
      </c>
      <c r="H9" s="150">
        <v>0.08</v>
      </c>
      <c r="I9" s="123">
        <f>F9*H9</f>
        <v>7864.96</v>
      </c>
      <c r="J9" s="176">
        <f t="shared" si="2"/>
        <v>8688</v>
      </c>
      <c r="K9" s="151">
        <v>107000</v>
      </c>
      <c r="L9" s="123">
        <f t="shared" si="3"/>
        <v>107000</v>
      </c>
      <c r="M9" s="123">
        <f t="shared" si="4"/>
        <v>1284000</v>
      </c>
    </row>
    <row r="10" spans="1:13" ht="18.75" customHeight="1" x14ac:dyDescent="0.3">
      <c r="A10" s="24">
        <v>6</v>
      </c>
      <c r="B10" s="33" t="s">
        <v>16</v>
      </c>
      <c r="C10" s="24">
        <v>1</v>
      </c>
      <c r="D10" s="34">
        <v>1</v>
      </c>
      <c r="E10" s="34">
        <f t="shared" si="1"/>
        <v>1</v>
      </c>
      <c r="F10" s="25">
        <v>91275</v>
      </c>
      <c r="G10" s="25">
        <f t="shared" si="0"/>
        <v>91275</v>
      </c>
      <c r="H10" s="120">
        <v>8725</v>
      </c>
      <c r="I10" s="123"/>
      <c r="J10" s="176">
        <f t="shared" si="2"/>
        <v>8725</v>
      </c>
      <c r="K10" s="151">
        <f t="shared" si="5"/>
        <v>100000</v>
      </c>
      <c r="L10" s="123">
        <f t="shared" si="3"/>
        <v>100000</v>
      </c>
      <c r="M10" s="123">
        <f t="shared" si="4"/>
        <v>1200000</v>
      </c>
    </row>
    <row r="11" spans="1:13" ht="20.25" customHeight="1" x14ac:dyDescent="0.3">
      <c r="A11" s="24">
        <v>7</v>
      </c>
      <c r="B11" s="33" t="s">
        <v>103</v>
      </c>
      <c r="C11" s="24">
        <v>1</v>
      </c>
      <c r="D11" s="34">
        <v>1</v>
      </c>
      <c r="E11" s="34">
        <f t="shared" si="1"/>
        <v>1</v>
      </c>
      <c r="F11" s="25">
        <v>88312</v>
      </c>
      <c r="G11" s="25">
        <f t="shared" si="0"/>
        <v>88312</v>
      </c>
      <c r="H11" s="120">
        <v>8725</v>
      </c>
      <c r="I11" s="123"/>
      <c r="J11" s="176">
        <f t="shared" si="2"/>
        <v>11688</v>
      </c>
      <c r="K11" s="151">
        <v>100000</v>
      </c>
      <c r="L11" s="123">
        <f t="shared" si="3"/>
        <v>100000</v>
      </c>
      <c r="M11" s="123">
        <f t="shared" si="4"/>
        <v>1200000</v>
      </c>
    </row>
    <row r="12" spans="1:13" ht="24" customHeight="1" x14ac:dyDescent="0.3">
      <c r="A12" s="24">
        <v>8</v>
      </c>
      <c r="B12" s="33" t="s">
        <v>104</v>
      </c>
      <c r="C12" s="24">
        <v>1</v>
      </c>
      <c r="D12" s="34">
        <v>1</v>
      </c>
      <c r="E12" s="34">
        <f t="shared" si="1"/>
        <v>1</v>
      </c>
      <c r="F12" s="25">
        <v>96275</v>
      </c>
      <c r="G12" s="25">
        <f t="shared" si="0"/>
        <v>96275</v>
      </c>
      <c r="H12" s="150">
        <v>0.08</v>
      </c>
      <c r="I12" s="123">
        <f>F12*H12</f>
        <v>7702</v>
      </c>
      <c r="J12" s="176">
        <f t="shared" si="2"/>
        <v>13725</v>
      </c>
      <c r="K12" s="151">
        <v>110000</v>
      </c>
      <c r="L12" s="123">
        <f t="shared" si="3"/>
        <v>110000</v>
      </c>
      <c r="M12" s="123">
        <f t="shared" si="4"/>
        <v>1320000</v>
      </c>
    </row>
    <row r="13" spans="1:13" ht="25.5" customHeight="1" x14ac:dyDescent="0.3">
      <c r="A13" s="24">
        <v>9</v>
      </c>
      <c r="B13" s="33" t="s">
        <v>105</v>
      </c>
      <c r="C13" s="24">
        <v>1</v>
      </c>
      <c r="D13" s="34">
        <v>1</v>
      </c>
      <c r="E13" s="34">
        <f t="shared" si="1"/>
        <v>1</v>
      </c>
      <c r="F13" s="25">
        <v>88312</v>
      </c>
      <c r="G13" s="25">
        <f t="shared" si="0"/>
        <v>88312</v>
      </c>
      <c r="H13" s="120">
        <v>8725</v>
      </c>
      <c r="I13" s="123"/>
      <c r="J13" s="176">
        <f t="shared" si="2"/>
        <v>11688</v>
      </c>
      <c r="K13" s="151">
        <v>100000</v>
      </c>
      <c r="L13" s="123">
        <f t="shared" si="3"/>
        <v>100000</v>
      </c>
      <c r="M13" s="123">
        <f t="shared" si="4"/>
        <v>1200000</v>
      </c>
    </row>
    <row r="14" spans="1:13" x14ac:dyDescent="0.3">
      <c r="A14" s="24">
        <v>10</v>
      </c>
      <c r="B14" s="33" t="s">
        <v>106</v>
      </c>
      <c r="C14" s="24">
        <v>1</v>
      </c>
      <c r="D14" s="35">
        <v>0.5</v>
      </c>
      <c r="E14" s="35">
        <f t="shared" si="1"/>
        <v>0.5</v>
      </c>
      <c r="F14" s="25">
        <v>155000</v>
      </c>
      <c r="G14" s="25">
        <f t="shared" si="0"/>
        <v>77500</v>
      </c>
      <c r="H14" s="150">
        <v>0.08</v>
      </c>
      <c r="I14" s="123">
        <f>F14*H14</f>
        <v>12400</v>
      </c>
      <c r="J14" s="176">
        <f t="shared" si="2"/>
        <v>12400</v>
      </c>
      <c r="K14" s="151">
        <f>F14*H14+F14</f>
        <v>167400</v>
      </c>
      <c r="L14" s="123">
        <f t="shared" si="3"/>
        <v>83700</v>
      </c>
      <c r="M14" s="123">
        <f t="shared" si="4"/>
        <v>1004400</v>
      </c>
    </row>
    <row r="15" spans="1:13" x14ac:dyDescent="0.3">
      <c r="A15" s="24">
        <v>11</v>
      </c>
      <c r="B15" s="33" t="s">
        <v>106</v>
      </c>
      <c r="C15" s="24">
        <v>1</v>
      </c>
      <c r="D15" s="35">
        <v>0.5</v>
      </c>
      <c r="E15" s="35">
        <f t="shared" si="1"/>
        <v>0.5</v>
      </c>
      <c r="F15" s="25">
        <v>155000</v>
      </c>
      <c r="G15" s="25">
        <f t="shared" si="0"/>
        <v>77500</v>
      </c>
      <c r="H15" s="150">
        <v>0.08</v>
      </c>
      <c r="I15" s="123">
        <f t="shared" ref="I15:I25" si="6">F15*H15</f>
        <v>12400</v>
      </c>
      <c r="J15" s="176">
        <f t="shared" si="2"/>
        <v>12400</v>
      </c>
      <c r="K15" s="151">
        <f t="shared" ref="K15:K25" si="7">F15*H15+F15</f>
        <v>167400</v>
      </c>
      <c r="L15" s="123">
        <f t="shared" si="3"/>
        <v>83700</v>
      </c>
      <c r="M15" s="123">
        <f t="shared" si="4"/>
        <v>1004400</v>
      </c>
    </row>
    <row r="16" spans="1:13" x14ac:dyDescent="0.3">
      <c r="A16" s="24">
        <v>12</v>
      </c>
      <c r="B16" s="33" t="s">
        <v>106</v>
      </c>
      <c r="C16" s="24">
        <v>1</v>
      </c>
      <c r="D16" s="35">
        <v>0.5</v>
      </c>
      <c r="E16" s="35">
        <f t="shared" si="1"/>
        <v>0.5</v>
      </c>
      <c r="F16" s="25">
        <v>155000</v>
      </c>
      <c r="G16" s="25">
        <f t="shared" si="0"/>
        <v>77500</v>
      </c>
      <c r="H16" s="150">
        <v>0.08</v>
      </c>
      <c r="I16" s="123">
        <f t="shared" si="6"/>
        <v>12400</v>
      </c>
      <c r="J16" s="176">
        <f t="shared" si="2"/>
        <v>12400</v>
      </c>
      <c r="K16" s="151">
        <f t="shared" si="7"/>
        <v>167400</v>
      </c>
      <c r="L16" s="123">
        <f t="shared" si="3"/>
        <v>83700</v>
      </c>
      <c r="M16" s="123">
        <f t="shared" si="4"/>
        <v>1004400</v>
      </c>
    </row>
    <row r="17" spans="1:13" ht="24.75" customHeight="1" x14ac:dyDescent="0.3">
      <c r="A17" s="24">
        <v>13</v>
      </c>
      <c r="B17" s="33" t="s">
        <v>107</v>
      </c>
      <c r="C17" s="24">
        <v>1</v>
      </c>
      <c r="D17" s="35">
        <v>0.5</v>
      </c>
      <c r="E17" s="35">
        <f t="shared" si="1"/>
        <v>0.5</v>
      </c>
      <c r="F17" s="25">
        <v>155000</v>
      </c>
      <c r="G17" s="25">
        <f t="shared" si="0"/>
        <v>77500</v>
      </c>
      <c r="H17" s="150">
        <v>0.08</v>
      </c>
      <c r="I17" s="123">
        <f t="shared" si="6"/>
        <v>12400</v>
      </c>
      <c r="J17" s="176">
        <f t="shared" si="2"/>
        <v>12400</v>
      </c>
      <c r="K17" s="151">
        <f t="shared" si="7"/>
        <v>167400</v>
      </c>
      <c r="L17" s="123">
        <f t="shared" si="3"/>
        <v>83700</v>
      </c>
      <c r="M17" s="123">
        <f t="shared" si="4"/>
        <v>1004400</v>
      </c>
    </row>
    <row r="18" spans="1:13" ht="24.75" customHeight="1" x14ac:dyDescent="0.3">
      <c r="A18" s="24">
        <v>14</v>
      </c>
      <c r="B18" s="33" t="s">
        <v>108</v>
      </c>
      <c r="C18" s="24">
        <v>1</v>
      </c>
      <c r="D18" s="35">
        <v>0.5</v>
      </c>
      <c r="E18" s="35">
        <f t="shared" si="1"/>
        <v>0.5</v>
      </c>
      <c r="F18" s="25">
        <v>155000</v>
      </c>
      <c r="G18" s="25">
        <f t="shared" si="0"/>
        <v>77500</v>
      </c>
      <c r="H18" s="150">
        <v>0.08</v>
      </c>
      <c r="I18" s="123">
        <f t="shared" si="6"/>
        <v>12400</v>
      </c>
      <c r="J18" s="176">
        <f t="shared" si="2"/>
        <v>12400</v>
      </c>
      <c r="K18" s="151">
        <f t="shared" si="7"/>
        <v>167400</v>
      </c>
      <c r="L18" s="123">
        <f t="shared" si="3"/>
        <v>83700</v>
      </c>
      <c r="M18" s="123">
        <f t="shared" si="4"/>
        <v>1004400</v>
      </c>
    </row>
    <row r="19" spans="1:13" ht="24.75" customHeight="1" x14ac:dyDescent="0.3">
      <c r="A19" s="24">
        <v>15</v>
      </c>
      <c r="B19" s="33" t="s">
        <v>108</v>
      </c>
      <c r="C19" s="24">
        <v>1</v>
      </c>
      <c r="D19" s="35">
        <v>0.5</v>
      </c>
      <c r="E19" s="35">
        <f t="shared" si="1"/>
        <v>0.5</v>
      </c>
      <c r="F19" s="25">
        <v>152037</v>
      </c>
      <c r="G19" s="25">
        <f t="shared" si="0"/>
        <v>76018.5</v>
      </c>
      <c r="H19" s="150">
        <v>0.08</v>
      </c>
      <c r="I19" s="123">
        <f t="shared" si="6"/>
        <v>12162.960000000001</v>
      </c>
      <c r="J19" s="176">
        <f t="shared" si="2"/>
        <v>15363</v>
      </c>
      <c r="K19" s="151">
        <v>167400</v>
      </c>
      <c r="L19" s="123">
        <f t="shared" si="3"/>
        <v>83700</v>
      </c>
      <c r="M19" s="123">
        <f t="shared" si="4"/>
        <v>1004400</v>
      </c>
    </row>
    <row r="20" spans="1:13" ht="24.75" customHeight="1" x14ac:dyDescent="0.3">
      <c r="A20" s="24">
        <v>16</v>
      </c>
      <c r="B20" s="33" t="s">
        <v>108</v>
      </c>
      <c r="C20" s="24">
        <v>1</v>
      </c>
      <c r="D20" s="35">
        <v>0.5</v>
      </c>
      <c r="E20" s="35">
        <f t="shared" si="1"/>
        <v>0.5</v>
      </c>
      <c r="F20" s="25">
        <v>152037</v>
      </c>
      <c r="G20" s="25">
        <f t="shared" si="0"/>
        <v>76018.5</v>
      </c>
      <c r="H20" s="150">
        <v>0.08</v>
      </c>
      <c r="I20" s="123">
        <f t="shared" si="6"/>
        <v>12162.960000000001</v>
      </c>
      <c r="J20" s="176">
        <f t="shared" si="2"/>
        <v>15363</v>
      </c>
      <c r="K20" s="151">
        <v>167400</v>
      </c>
      <c r="L20" s="123">
        <f t="shared" si="3"/>
        <v>83700</v>
      </c>
      <c r="M20" s="123">
        <f t="shared" si="4"/>
        <v>1004400</v>
      </c>
    </row>
    <row r="21" spans="1:13" ht="24.75" customHeight="1" x14ac:dyDescent="0.3">
      <c r="A21" s="24">
        <v>17</v>
      </c>
      <c r="B21" s="33" t="s">
        <v>109</v>
      </c>
      <c r="C21" s="24">
        <v>1</v>
      </c>
      <c r="D21" s="35">
        <v>0.5</v>
      </c>
      <c r="E21" s="35">
        <f t="shared" si="1"/>
        <v>0.5</v>
      </c>
      <c r="F21" s="25">
        <v>155000</v>
      </c>
      <c r="G21" s="25">
        <f t="shared" si="0"/>
        <v>77500</v>
      </c>
      <c r="H21" s="150">
        <v>0.08</v>
      </c>
      <c r="I21" s="123">
        <f t="shared" si="6"/>
        <v>12400</v>
      </c>
      <c r="J21" s="176">
        <f t="shared" si="2"/>
        <v>12400</v>
      </c>
      <c r="K21" s="151">
        <f t="shared" si="7"/>
        <v>167400</v>
      </c>
      <c r="L21" s="123">
        <f t="shared" si="3"/>
        <v>83700</v>
      </c>
      <c r="M21" s="123">
        <f t="shared" si="4"/>
        <v>1004400</v>
      </c>
    </row>
    <row r="22" spans="1:13" ht="24.75" customHeight="1" x14ac:dyDescent="0.3">
      <c r="A22" s="24">
        <v>18</v>
      </c>
      <c r="B22" s="33" t="s">
        <v>110</v>
      </c>
      <c r="C22" s="24">
        <v>1</v>
      </c>
      <c r="D22" s="35">
        <v>0.5</v>
      </c>
      <c r="E22" s="35">
        <f t="shared" si="1"/>
        <v>0.5</v>
      </c>
      <c r="F22" s="25">
        <v>152037</v>
      </c>
      <c r="G22" s="25">
        <f t="shared" si="0"/>
        <v>76018.5</v>
      </c>
      <c r="H22" s="150">
        <v>0.08</v>
      </c>
      <c r="I22" s="123">
        <f t="shared" si="6"/>
        <v>12162.960000000001</v>
      </c>
      <c r="J22" s="176">
        <f t="shared" si="2"/>
        <v>15363</v>
      </c>
      <c r="K22" s="151">
        <v>167400</v>
      </c>
      <c r="L22" s="123">
        <f t="shared" si="3"/>
        <v>83700</v>
      </c>
      <c r="M22" s="123">
        <f t="shared" si="4"/>
        <v>1004400</v>
      </c>
    </row>
    <row r="23" spans="1:13" ht="24.75" customHeight="1" x14ac:dyDescent="0.3">
      <c r="A23" s="24">
        <v>19</v>
      </c>
      <c r="B23" s="33" t="s">
        <v>111</v>
      </c>
      <c r="C23" s="36">
        <v>1</v>
      </c>
      <c r="D23" s="35">
        <v>0.5</v>
      </c>
      <c r="E23" s="35">
        <f t="shared" si="1"/>
        <v>0.5</v>
      </c>
      <c r="F23" s="25">
        <v>155000</v>
      </c>
      <c r="G23" s="25">
        <f t="shared" si="0"/>
        <v>77500</v>
      </c>
      <c r="H23" s="150">
        <v>0.08</v>
      </c>
      <c r="I23" s="123">
        <f t="shared" si="6"/>
        <v>12400</v>
      </c>
      <c r="J23" s="176">
        <f t="shared" si="2"/>
        <v>12400</v>
      </c>
      <c r="K23" s="151">
        <f t="shared" si="7"/>
        <v>167400</v>
      </c>
      <c r="L23" s="123">
        <f t="shared" si="3"/>
        <v>83700</v>
      </c>
      <c r="M23" s="123">
        <f t="shared" si="4"/>
        <v>1004400</v>
      </c>
    </row>
    <row r="24" spans="1:13" ht="24.75" customHeight="1" x14ac:dyDescent="0.3">
      <c r="A24" s="24">
        <v>20</v>
      </c>
      <c r="B24" s="33" t="s">
        <v>112</v>
      </c>
      <c r="C24" s="36">
        <v>1</v>
      </c>
      <c r="D24" s="35">
        <v>0.5</v>
      </c>
      <c r="E24" s="35">
        <f t="shared" si="1"/>
        <v>0.5</v>
      </c>
      <c r="F24" s="25">
        <v>155000</v>
      </c>
      <c r="G24" s="25">
        <f t="shared" si="0"/>
        <v>77500</v>
      </c>
      <c r="H24" s="150">
        <v>0.08</v>
      </c>
      <c r="I24" s="123">
        <f t="shared" si="6"/>
        <v>12400</v>
      </c>
      <c r="J24" s="176">
        <f t="shared" si="2"/>
        <v>12400</v>
      </c>
      <c r="K24" s="151">
        <f t="shared" si="7"/>
        <v>167400</v>
      </c>
      <c r="L24" s="123">
        <f t="shared" si="3"/>
        <v>83700</v>
      </c>
      <c r="M24" s="123">
        <f t="shared" si="4"/>
        <v>1004400</v>
      </c>
    </row>
    <row r="25" spans="1:13" ht="24.75" customHeight="1" x14ac:dyDescent="0.3">
      <c r="A25" s="24">
        <v>21</v>
      </c>
      <c r="B25" s="33" t="s">
        <v>113</v>
      </c>
      <c r="C25" s="36">
        <v>1</v>
      </c>
      <c r="D25" s="35">
        <v>0.5</v>
      </c>
      <c r="E25" s="35">
        <f t="shared" si="1"/>
        <v>0.5</v>
      </c>
      <c r="F25" s="25">
        <v>155000</v>
      </c>
      <c r="G25" s="25">
        <f t="shared" si="0"/>
        <v>77500</v>
      </c>
      <c r="H25" s="150">
        <v>0.08</v>
      </c>
      <c r="I25" s="123">
        <f t="shared" si="6"/>
        <v>12400</v>
      </c>
      <c r="J25" s="176">
        <f t="shared" si="2"/>
        <v>12400</v>
      </c>
      <c r="K25" s="151">
        <f t="shared" si="7"/>
        <v>167400</v>
      </c>
      <c r="L25" s="123">
        <f t="shared" si="3"/>
        <v>83700</v>
      </c>
      <c r="M25" s="123">
        <f t="shared" si="4"/>
        <v>1004400</v>
      </c>
    </row>
    <row r="26" spans="1:13" ht="24.75" customHeight="1" x14ac:dyDescent="0.3">
      <c r="A26" s="24">
        <v>22</v>
      </c>
      <c r="B26" s="33" t="s">
        <v>114</v>
      </c>
      <c r="C26" s="36">
        <v>1</v>
      </c>
      <c r="D26" s="34">
        <v>1</v>
      </c>
      <c r="E26" s="34">
        <f t="shared" si="1"/>
        <v>1</v>
      </c>
      <c r="F26" s="25">
        <v>91275</v>
      </c>
      <c r="G26" s="25">
        <f t="shared" si="0"/>
        <v>91275</v>
      </c>
      <c r="H26" s="120">
        <v>8725</v>
      </c>
      <c r="I26" s="123"/>
      <c r="J26" s="176">
        <f t="shared" si="2"/>
        <v>8725</v>
      </c>
      <c r="K26" s="151">
        <f t="shared" si="5"/>
        <v>100000</v>
      </c>
      <c r="L26" s="123">
        <f t="shared" si="3"/>
        <v>100000</v>
      </c>
      <c r="M26" s="123">
        <f t="shared" si="4"/>
        <v>1200000</v>
      </c>
    </row>
    <row r="27" spans="1:13" ht="24.75" customHeight="1" x14ac:dyDescent="0.3">
      <c r="A27" s="24">
        <v>23</v>
      </c>
      <c r="B27" s="33" t="s">
        <v>17</v>
      </c>
      <c r="C27" s="24">
        <v>1</v>
      </c>
      <c r="D27" s="34">
        <v>1</v>
      </c>
      <c r="E27" s="34">
        <f t="shared" si="1"/>
        <v>1</v>
      </c>
      <c r="F27" s="25">
        <v>88312</v>
      </c>
      <c r="G27" s="25">
        <f t="shared" si="0"/>
        <v>88312</v>
      </c>
      <c r="H27" s="120">
        <v>8725</v>
      </c>
      <c r="I27" s="123"/>
      <c r="J27" s="176">
        <f t="shared" si="2"/>
        <v>11688</v>
      </c>
      <c r="K27" s="151">
        <v>100000</v>
      </c>
      <c r="L27" s="123">
        <f t="shared" si="3"/>
        <v>100000</v>
      </c>
      <c r="M27" s="123">
        <f t="shared" si="4"/>
        <v>1200000</v>
      </c>
    </row>
    <row r="28" spans="1:13" ht="37.5" customHeight="1" x14ac:dyDescent="0.3">
      <c r="A28" s="24">
        <v>24</v>
      </c>
      <c r="B28" s="33" t="s">
        <v>115</v>
      </c>
      <c r="C28" s="24">
        <v>24</v>
      </c>
      <c r="D28" s="35">
        <v>0.5</v>
      </c>
      <c r="E28" s="34">
        <f t="shared" si="1"/>
        <v>12</v>
      </c>
      <c r="F28" s="25">
        <v>91275</v>
      </c>
      <c r="G28" s="25">
        <f t="shared" si="0"/>
        <v>1095300</v>
      </c>
      <c r="H28" s="120">
        <v>8725</v>
      </c>
      <c r="I28" s="123"/>
      <c r="J28" s="176">
        <f t="shared" si="2"/>
        <v>8725</v>
      </c>
      <c r="K28" s="151">
        <f t="shared" si="5"/>
        <v>100000</v>
      </c>
      <c r="L28" s="123">
        <f t="shared" si="3"/>
        <v>1200000</v>
      </c>
      <c r="M28" s="262">
        <f t="shared" si="4"/>
        <v>14400000</v>
      </c>
    </row>
    <row r="29" spans="1:13" ht="37.5" customHeight="1" x14ac:dyDescent="0.3">
      <c r="A29" s="24">
        <v>25</v>
      </c>
      <c r="B29" s="33" t="s">
        <v>215</v>
      </c>
      <c r="C29" s="24">
        <v>4</v>
      </c>
      <c r="D29" s="35">
        <v>0.5</v>
      </c>
      <c r="E29" s="34">
        <f t="shared" si="1"/>
        <v>2</v>
      </c>
      <c r="F29" s="25"/>
      <c r="G29" s="25"/>
      <c r="H29" s="120"/>
      <c r="I29" s="123"/>
      <c r="J29" s="176"/>
      <c r="K29" s="207">
        <v>100000</v>
      </c>
      <c r="L29" s="123">
        <f t="shared" si="3"/>
        <v>200000</v>
      </c>
      <c r="M29" s="262">
        <f>K29*C29*D29*12</f>
        <v>2400000</v>
      </c>
    </row>
    <row r="30" spans="1:13" ht="26.25" customHeight="1" x14ac:dyDescent="0.3">
      <c r="A30" s="24">
        <v>26</v>
      </c>
      <c r="B30" s="33" t="s">
        <v>189</v>
      </c>
      <c r="C30" s="24">
        <v>1</v>
      </c>
      <c r="D30" s="34">
        <v>1</v>
      </c>
      <c r="E30" s="34">
        <f t="shared" si="1"/>
        <v>1</v>
      </c>
      <c r="F30" s="25">
        <v>88312</v>
      </c>
      <c r="G30" s="25">
        <f t="shared" si="0"/>
        <v>88312</v>
      </c>
      <c r="H30" s="120">
        <v>8725</v>
      </c>
      <c r="I30" s="123"/>
      <c r="J30" s="176">
        <f t="shared" si="2"/>
        <v>11688</v>
      </c>
      <c r="K30" s="151">
        <v>100000</v>
      </c>
      <c r="L30" s="123">
        <f t="shared" si="3"/>
        <v>100000</v>
      </c>
      <c r="M30" s="123">
        <f t="shared" si="4"/>
        <v>1200000</v>
      </c>
    </row>
    <row r="31" spans="1:13" ht="26.25" customHeight="1" x14ac:dyDescent="0.3">
      <c r="A31" s="24">
        <v>27</v>
      </c>
      <c r="B31" s="33" t="s">
        <v>216</v>
      </c>
      <c r="C31" s="24">
        <v>1</v>
      </c>
      <c r="D31" s="34">
        <v>1</v>
      </c>
      <c r="E31" s="34">
        <f t="shared" si="1"/>
        <v>1</v>
      </c>
      <c r="F31" s="25"/>
      <c r="G31" s="25"/>
      <c r="H31" s="120"/>
      <c r="I31" s="123"/>
      <c r="J31" s="176"/>
      <c r="K31" s="151">
        <v>100000</v>
      </c>
      <c r="L31" s="123">
        <f t="shared" si="3"/>
        <v>100000</v>
      </c>
      <c r="M31" s="123">
        <f t="shared" si="4"/>
        <v>1200000</v>
      </c>
    </row>
    <row r="32" spans="1:13" ht="36" customHeight="1" x14ac:dyDescent="0.3">
      <c r="A32" s="24">
        <v>28</v>
      </c>
      <c r="B32" s="33" t="s">
        <v>115</v>
      </c>
      <c r="C32" s="24">
        <v>1</v>
      </c>
      <c r="D32" s="34">
        <v>1</v>
      </c>
      <c r="E32" s="34">
        <f t="shared" si="1"/>
        <v>1</v>
      </c>
      <c r="F32" s="25">
        <v>88312</v>
      </c>
      <c r="G32" s="25">
        <f t="shared" si="0"/>
        <v>88312</v>
      </c>
      <c r="H32" s="120">
        <v>8725</v>
      </c>
      <c r="I32" s="123"/>
      <c r="J32" s="176">
        <f t="shared" si="2"/>
        <v>11688</v>
      </c>
      <c r="K32" s="151">
        <v>100000</v>
      </c>
      <c r="L32" s="123">
        <f t="shared" si="3"/>
        <v>100000</v>
      </c>
      <c r="M32" s="123">
        <f t="shared" si="4"/>
        <v>1200000</v>
      </c>
    </row>
    <row r="33" spans="1:13" ht="36.75" customHeight="1" x14ac:dyDescent="0.3">
      <c r="A33" s="24">
        <v>29</v>
      </c>
      <c r="B33" s="33" t="s">
        <v>116</v>
      </c>
      <c r="C33" s="37">
        <v>1</v>
      </c>
      <c r="D33" s="37">
        <v>1</v>
      </c>
      <c r="E33" s="34">
        <f t="shared" si="1"/>
        <v>1</v>
      </c>
      <c r="F33" s="25">
        <v>91275</v>
      </c>
      <c r="G33" s="25">
        <f t="shared" si="0"/>
        <v>91275</v>
      </c>
      <c r="H33" s="120">
        <v>8725</v>
      </c>
      <c r="I33" s="123"/>
      <c r="J33" s="176">
        <f t="shared" si="2"/>
        <v>8725</v>
      </c>
      <c r="K33" s="151">
        <f t="shared" si="5"/>
        <v>100000</v>
      </c>
      <c r="L33" s="123">
        <f t="shared" si="3"/>
        <v>100000</v>
      </c>
      <c r="M33" s="123">
        <f t="shared" si="4"/>
        <v>1200000</v>
      </c>
    </row>
    <row r="34" spans="1:13" ht="36" customHeight="1" x14ac:dyDescent="0.3">
      <c r="A34" s="24">
        <v>30</v>
      </c>
      <c r="B34" s="33" t="s">
        <v>116</v>
      </c>
      <c r="C34" s="37">
        <v>1</v>
      </c>
      <c r="D34" s="37">
        <v>1</v>
      </c>
      <c r="E34" s="34">
        <f t="shared" si="1"/>
        <v>1</v>
      </c>
      <c r="F34" s="25">
        <v>91275</v>
      </c>
      <c r="G34" s="25">
        <f t="shared" si="0"/>
        <v>91275</v>
      </c>
      <c r="H34" s="120">
        <v>8725</v>
      </c>
      <c r="I34" s="123"/>
      <c r="J34" s="176">
        <f t="shared" si="2"/>
        <v>8725</v>
      </c>
      <c r="K34" s="151">
        <f t="shared" si="5"/>
        <v>100000</v>
      </c>
      <c r="L34" s="123">
        <f t="shared" si="3"/>
        <v>100000</v>
      </c>
      <c r="M34" s="123">
        <f t="shared" si="4"/>
        <v>1200000</v>
      </c>
    </row>
    <row r="35" spans="1:13" ht="30.75" customHeight="1" x14ac:dyDescent="0.3">
      <c r="A35" s="24">
        <v>31</v>
      </c>
      <c r="B35" s="33" t="s">
        <v>117</v>
      </c>
      <c r="C35" s="37">
        <v>1</v>
      </c>
      <c r="D35" s="37">
        <v>1</v>
      </c>
      <c r="E35" s="34">
        <f t="shared" si="1"/>
        <v>1</v>
      </c>
      <c r="F35" s="25">
        <v>91275</v>
      </c>
      <c r="G35" s="25">
        <f t="shared" si="0"/>
        <v>91275</v>
      </c>
      <c r="H35" s="120">
        <v>8725</v>
      </c>
      <c r="I35" s="123"/>
      <c r="J35" s="176">
        <f t="shared" si="2"/>
        <v>8725</v>
      </c>
      <c r="K35" s="151">
        <f t="shared" si="5"/>
        <v>100000</v>
      </c>
      <c r="L35" s="123">
        <f t="shared" si="3"/>
        <v>100000</v>
      </c>
      <c r="M35" s="123">
        <f t="shared" si="4"/>
        <v>1200000</v>
      </c>
    </row>
    <row r="36" spans="1:13" ht="33" customHeight="1" x14ac:dyDescent="0.3">
      <c r="A36" s="24">
        <v>32</v>
      </c>
      <c r="B36" s="33" t="s">
        <v>117</v>
      </c>
      <c r="C36" s="37">
        <v>1</v>
      </c>
      <c r="D36" s="37">
        <v>1</v>
      </c>
      <c r="E36" s="34">
        <f t="shared" si="1"/>
        <v>1</v>
      </c>
      <c r="F36" s="25">
        <v>91275</v>
      </c>
      <c r="G36" s="25">
        <f t="shared" si="0"/>
        <v>91275</v>
      </c>
      <c r="H36" s="120">
        <v>8725</v>
      </c>
      <c r="I36" s="123"/>
      <c r="J36" s="176">
        <f t="shared" si="2"/>
        <v>8725</v>
      </c>
      <c r="K36" s="151">
        <f t="shared" si="5"/>
        <v>100000</v>
      </c>
      <c r="L36" s="123">
        <f t="shared" si="3"/>
        <v>100000</v>
      </c>
      <c r="M36" s="123">
        <f t="shared" si="4"/>
        <v>1200000</v>
      </c>
    </row>
    <row r="37" spans="1:13" ht="38.25" customHeight="1" x14ac:dyDescent="0.3">
      <c r="A37" s="24">
        <v>33</v>
      </c>
      <c r="B37" s="38" t="s">
        <v>118</v>
      </c>
      <c r="C37" s="24">
        <v>1</v>
      </c>
      <c r="D37" s="37">
        <v>1</v>
      </c>
      <c r="E37" s="34">
        <f t="shared" si="1"/>
        <v>1</v>
      </c>
      <c r="F37" s="25">
        <v>91275</v>
      </c>
      <c r="G37" s="25">
        <f t="shared" si="0"/>
        <v>91275</v>
      </c>
      <c r="H37" s="120">
        <v>8725</v>
      </c>
      <c r="I37" s="123"/>
      <c r="J37" s="176">
        <f t="shared" si="2"/>
        <v>8725</v>
      </c>
      <c r="K37" s="151">
        <f t="shared" si="5"/>
        <v>100000</v>
      </c>
      <c r="L37" s="123">
        <f t="shared" si="3"/>
        <v>100000</v>
      </c>
      <c r="M37" s="123">
        <f t="shared" si="4"/>
        <v>1200000</v>
      </c>
    </row>
    <row r="38" spans="1:13" ht="42" customHeight="1" x14ac:dyDescent="0.3">
      <c r="A38" s="24">
        <v>34</v>
      </c>
      <c r="B38" s="38" t="s">
        <v>118</v>
      </c>
      <c r="C38" s="37">
        <v>1</v>
      </c>
      <c r="D38" s="37">
        <v>1</v>
      </c>
      <c r="E38" s="34">
        <f t="shared" si="1"/>
        <v>1</v>
      </c>
      <c r="F38" s="25">
        <v>91275</v>
      </c>
      <c r="G38" s="25">
        <f t="shared" si="0"/>
        <v>91275</v>
      </c>
      <c r="H38" s="120">
        <v>8725</v>
      </c>
      <c r="I38" s="123"/>
      <c r="J38" s="176">
        <f t="shared" si="2"/>
        <v>8725</v>
      </c>
      <c r="K38" s="151">
        <f t="shared" si="5"/>
        <v>100000</v>
      </c>
      <c r="L38" s="123">
        <f t="shared" si="3"/>
        <v>100000</v>
      </c>
      <c r="M38" s="123">
        <f t="shared" si="4"/>
        <v>1200000</v>
      </c>
    </row>
    <row r="39" spans="1:13" ht="42" customHeight="1" x14ac:dyDescent="0.3">
      <c r="A39" s="24">
        <v>35</v>
      </c>
      <c r="B39" s="38" t="s">
        <v>212</v>
      </c>
      <c r="C39" s="37">
        <v>1</v>
      </c>
      <c r="D39" s="37">
        <v>0.5</v>
      </c>
      <c r="E39" s="35">
        <f t="shared" si="1"/>
        <v>0.5</v>
      </c>
      <c r="F39" s="25"/>
      <c r="G39" s="25"/>
      <c r="H39" s="120"/>
      <c r="I39" s="123"/>
      <c r="J39" s="176"/>
      <c r="K39" s="151">
        <v>100000</v>
      </c>
      <c r="L39" s="123">
        <f>K39*C39*D39</f>
        <v>50000</v>
      </c>
      <c r="M39" s="123">
        <f>L39*12</f>
        <v>600000</v>
      </c>
    </row>
    <row r="40" spans="1:13" ht="21" customHeight="1" x14ac:dyDescent="0.3">
      <c r="A40" s="24">
        <v>36</v>
      </c>
      <c r="B40" s="38" t="s">
        <v>23</v>
      </c>
      <c r="C40" s="37">
        <v>1</v>
      </c>
      <c r="D40" s="37">
        <v>1</v>
      </c>
      <c r="E40" s="34">
        <f t="shared" si="1"/>
        <v>1</v>
      </c>
      <c r="F40" s="25">
        <v>88312</v>
      </c>
      <c r="G40" s="25">
        <f t="shared" si="0"/>
        <v>88312</v>
      </c>
      <c r="H40" s="120">
        <v>8725</v>
      </c>
      <c r="I40" s="123"/>
      <c r="J40" s="176">
        <f t="shared" si="2"/>
        <v>11688</v>
      </c>
      <c r="K40" s="151">
        <v>100000</v>
      </c>
      <c r="L40" s="123">
        <f t="shared" si="3"/>
        <v>100000</v>
      </c>
      <c r="M40" s="123">
        <f t="shared" si="4"/>
        <v>1200000</v>
      </c>
    </row>
    <row r="41" spans="1:13" ht="22.5" customHeight="1" x14ac:dyDescent="0.3">
      <c r="A41" s="24">
        <v>37</v>
      </c>
      <c r="B41" s="38" t="s">
        <v>23</v>
      </c>
      <c r="C41" s="37">
        <v>1</v>
      </c>
      <c r="D41" s="37">
        <v>1</v>
      </c>
      <c r="E41" s="34">
        <f t="shared" si="1"/>
        <v>1</v>
      </c>
      <c r="F41" s="25">
        <v>88312</v>
      </c>
      <c r="G41" s="25">
        <f t="shared" si="0"/>
        <v>88312</v>
      </c>
      <c r="H41" s="120">
        <v>8725</v>
      </c>
      <c r="I41" s="123"/>
      <c r="J41" s="176">
        <f t="shared" si="2"/>
        <v>11688</v>
      </c>
      <c r="K41" s="151">
        <v>100000</v>
      </c>
      <c r="L41" s="123">
        <f t="shared" si="3"/>
        <v>100000</v>
      </c>
      <c r="M41" s="123">
        <f t="shared" si="4"/>
        <v>1200000</v>
      </c>
    </row>
    <row r="42" spans="1:13" ht="15.75" customHeight="1" x14ac:dyDescent="0.3">
      <c r="A42" s="24">
        <v>38</v>
      </c>
      <c r="B42" s="38" t="s">
        <v>23</v>
      </c>
      <c r="C42" s="37">
        <v>1</v>
      </c>
      <c r="D42" s="37">
        <v>1</v>
      </c>
      <c r="E42" s="34">
        <f t="shared" si="1"/>
        <v>1</v>
      </c>
      <c r="F42" s="25">
        <v>88312</v>
      </c>
      <c r="G42" s="25">
        <f t="shared" si="0"/>
        <v>88312</v>
      </c>
      <c r="H42" s="120">
        <v>8725</v>
      </c>
      <c r="I42" s="123"/>
      <c r="J42" s="176">
        <f t="shared" si="2"/>
        <v>11688</v>
      </c>
      <c r="K42" s="151">
        <v>100000</v>
      </c>
      <c r="L42" s="123">
        <f t="shared" si="3"/>
        <v>100000</v>
      </c>
      <c r="M42" s="123">
        <f t="shared" si="4"/>
        <v>1200000</v>
      </c>
    </row>
    <row r="43" spans="1:13" x14ac:dyDescent="0.3">
      <c r="A43" s="24">
        <v>39</v>
      </c>
      <c r="B43" s="38" t="s">
        <v>24</v>
      </c>
      <c r="C43" s="37">
        <v>1</v>
      </c>
      <c r="D43" s="37">
        <v>1</v>
      </c>
      <c r="E43" s="34">
        <f t="shared" si="1"/>
        <v>1</v>
      </c>
      <c r="F43" s="25">
        <v>88312</v>
      </c>
      <c r="G43" s="25">
        <f t="shared" si="0"/>
        <v>88312</v>
      </c>
      <c r="H43" s="120">
        <v>8725</v>
      </c>
      <c r="I43" s="123"/>
      <c r="J43" s="176">
        <f t="shared" si="2"/>
        <v>11688</v>
      </c>
      <c r="K43" s="151">
        <v>100000</v>
      </c>
      <c r="L43" s="123">
        <f t="shared" si="3"/>
        <v>100000</v>
      </c>
      <c r="M43" s="123">
        <f t="shared" si="4"/>
        <v>1200000</v>
      </c>
    </row>
    <row r="44" spans="1:13" x14ac:dyDescent="0.3">
      <c r="A44" s="24">
        <v>40</v>
      </c>
      <c r="B44" s="38" t="s">
        <v>24</v>
      </c>
      <c r="C44" s="37">
        <v>1</v>
      </c>
      <c r="D44" s="37">
        <v>1</v>
      </c>
      <c r="E44" s="34">
        <f t="shared" si="1"/>
        <v>1</v>
      </c>
      <c r="F44" s="25">
        <v>88312</v>
      </c>
      <c r="G44" s="25">
        <f t="shared" si="0"/>
        <v>88312</v>
      </c>
      <c r="H44" s="120">
        <v>8725</v>
      </c>
      <c r="I44" s="123"/>
      <c r="J44" s="176">
        <f t="shared" si="2"/>
        <v>11688</v>
      </c>
      <c r="K44" s="151">
        <v>100000</v>
      </c>
      <c r="L44" s="123">
        <f t="shared" si="3"/>
        <v>100000</v>
      </c>
      <c r="M44" s="123">
        <f t="shared" si="4"/>
        <v>1200000</v>
      </c>
    </row>
    <row r="45" spans="1:13" x14ac:dyDescent="0.3">
      <c r="A45" s="24">
        <v>41</v>
      </c>
      <c r="B45" s="38" t="s">
        <v>99</v>
      </c>
      <c r="C45" s="37">
        <v>1</v>
      </c>
      <c r="D45" s="37">
        <v>0.5</v>
      </c>
      <c r="E45" s="34">
        <f t="shared" si="1"/>
        <v>0.5</v>
      </c>
      <c r="F45" s="25"/>
      <c r="G45" s="25"/>
      <c r="H45" s="120"/>
      <c r="I45" s="123"/>
      <c r="J45" s="176"/>
      <c r="K45" s="151">
        <v>100000</v>
      </c>
      <c r="L45" s="123">
        <f t="shared" si="3"/>
        <v>50000</v>
      </c>
      <c r="M45" s="123">
        <f t="shared" si="4"/>
        <v>600000</v>
      </c>
    </row>
    <row r="46" spans="1:13" x14ac:dyDescent="0.3">
      <c r="A46" s="39"/>
      <c r="B46" s="40" t="s">
        <v>25</v>
      </c>
      <c r="C46" s="41">
        <f>SUM(C5:C45)</f>
        <v>67</v>
      </c>
      <c r="D46" s="228">
        <f t="shared" ref="D46:E46" si="8">SUM(D5:D45)</f>
        <v>32.5</v>
      </c>
      <c r="E46" s="228">
        <f t="shared" si="8"/>
        <v>45.5</v>
      </c>
      <c r="F46" s="42"/>
      <c r="G46" s="193">
        <f>SUM(G5:G44)</f>
        <v>4236950</v>
      </c>
      <c r="H46" s="119"/>
      <c r="I46" s="126"/>
      <c r="J46" s="180"/>
      <c r="K46" s="119"/>
      <c r="L46" s="263">
        <f>SUM(L5:L45)</f>
        <v>5064400</v>
      </c>
      <c r="M46" s="263">
        <f>SUM(M5:M45)</f>
        <v>60772800</v>
      </c>
    </row>
    <row r="47" spans="1:13" x14ac:dyDescent="0.3">
      <c r="G47" s="194">
        <f>G46*12</f>
        <v>50843400</v>
      </c>
    </row>
  </sheetData>
  <sheetProtection algorithmName="SHA-512" hashValue="Zn06cZ8gs3+wJTeghKEjWfW0eJd21C4Tk+1PUsolrdoE8si/fp6/B8orQUKimeXK6evWlOHGVwUnEkPgj/gBWw==" saltValue="HyF1v5LZ7qqANVZZ00ExGQ==" spinCount="100000" sheet="1" objects="1" scenarios="1" selectLockedCells="1" selectUnlockedCells="1"/>
  <mergeCells count="2">
    <mergeCell ref="F1:G1"/>
    <mergeCell ref="A2:M2"/>
  </mergeCells>
  <pageMargins left="0.3" right="0.2" top="0.34" bottom="0.28999999999999998" header="0.2" footer="0.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6" workbookViewId="0">
      <selection sqref="A1:K1"/>
    </sheetView>
  </sheetViews>
  <sheetFormatPr defaultRowHeight="16.5" x14ac:dyDescent="0.3"/>
  <cols>
    <col min="1" max="1" width="5.28515625" style="13" customWidth="1"/>
    <col min="2" max="2" width="23" style="13" customWidth="1"/>
    <col min="3" max="3" width="10.7109375" style="13" customWidth="1"/>
    <col min="4" max="4" width="14.28515625" style="1" hidden="1" customWidth="1"/>
    <col min="5" max="5" width="15.42578125" style="1" hidden="1" customWidth="1"/>
    <col min="6" max="6" width="9.140625" style="13" hidden="1" customWidth="1"/>
    <col min="7" max="7" width="12.85546875" style="13" hidden="1" customWidth="1"/>
    <col min="8" max="8" width="14.42578125" style="174" hidden="1" customWidth="1"/>
    <col min="9" max="9" width="16.5703125" style="13" customWidth="1"/>
    <col min="10" max="10" width="20.140625" style="13" customWidth="1"/>
    <col min="11" max="11" width="20.7109375" style="13" customWidth="1"/>
    <col min="12" max="16384" width="9.140625" style="13"/>
  </cols>
  <sheetData>
    <row r="1" spans="1:11" ht="62.25" customHeight="1" x14ac:dyDescent="0.3">
      <c r="A1" s="290" t="s">
        <v>171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s="75" customFormat="1" ht="44.25" customHeight="1" x14ac:dyDescent="0.25">
      <c r="A2" s="217" t="s">
        <v>0</v>
      </c>
      <c r="B2" s="223" t="s">
        <v>119</v>
      </c>
      <c r="C2" s="217" t="s">
        <v>1</v>
      </c>
      <c r="D2" s="217" t="s">
        <v>85</v>
      </c>
      <c r="E2" s="217" t="s">
        <v>147</v>
      </c>
      <c r="F2" s="225"/>
      <c r="G2" s="225"/>
      <c r="H2" s="226"/>
      <c r="I2" s="217" t="s">
        <v>85</v>
      </c>
      <c r="J2" s="217" t="s">
        <v>221</v>
      </c>
      <c r="K2" s="227" t="s">
        <v>210</v>
      </c>
    </row>
    <row r="3" spans="1:11" ht="15.75" customHeight="1" x14ac:dyDescent="0.3">
      <c r="A3" s="128">
        <v>1</v>
      </c>
      <c r="B3" s="46">
        <v>2</v>
      </c>
      <c r="C3" s="128">
        <v>3</v>
      </c>
      <c r="D3" s="46">
        <v>4</v>
      </c>
      <c r="E3" s="128">
        <v>5</v>
      </c>
      <c r="F3" s="111"/>
      <c r="G3" s="111"/>
      <c r="H3" s="110"/>
      <c r="I3" s="111">
        <v>4</v>
      </c>
      <c r="J3" s="61">
        <v>5</v>
      </c>
      <c r="K3" s="213">
        <v>6</v>
      </c>
    </row>
    <row r="4" spans="1:11" ht="19.5" customHeight="1" x14ac:dyDescent="0.3">
      <c r="A4" s="4">
        <v>1</v>
      </c>
      <c r="B4" s="3" t="s">
        <v>2</v>
      </c>
      <c r="C4" s="11">
        <v>1</v>
      </c>
      <c r="D4" s="32">
        <v>142540</v>
      </c>
      <c r="E4" s="32">
        <f>D4*C4</f>
        <v>142540</v>
      </c>
      <c r="F4" s="153">
        <v>0.08</v>
      </c>
      <c r="G4" s="126">
        <f>D4*F4</f>
        <v>11403.2</v>
      </c>
      <c r="H4" s="180">
        <f>I4-D4</f>
        <v>11460</v>
      </c>
      <c r="I4" s="123">
        <v>154000</v>
      </c>
      <c r="J4" s="122">
        <f>I4*C4</f>
        <v>154000</v>
      </c>
      <c r="K4" s="122">
        <f>J4*12</f>
        <v>1848000</v>
      </c>
    </row>
    <row r="5" spans="1:11" ht="19.5" customHeight="1" x14ac:dyDescent="0.3">
      <c r="A5" s="4">
        <v>2</v>
      </c>
      <c r="B5" s="5" t="s">
        <v>75</v>
      </c>
      <c r="C5" s="11">
        <v>1</v>
      </c>
      <c r="D5" s="32">
        <v>91275</v>
      </c>
      <c r="E5" s="32">
        <f>D5*C5</f>
        <v>91275</v>
      </c>
      <c r="F5" s="119">
        <v>8725</v>
      </c>
      <c r="G5" s="126"/>
      <c r="H5" s="180">
        <f t="shared" ref="H5:H25" si="0">I5-D5</f>
        <v>8725</v>
      </c>
      <c r="I5" s="123">
        <f t="shared" ref="I5:I24" si="1">D5+F5</f>
        <v>100000</v>
      </c>
      <c r="J5" s="122">
        <f t="shared" ref="J5:J26" si="2">I5*C5</f>
        <v>100000</v>
      </c>
      <c r="K5" s="122">
        <f t="shared" ref="K5:K25" si="3">J5*12</f>
        <v>1200000</v>
      </c>
    </row>
    <row r="6" spans="1:11" ht="19.5" customHeight="1" x14ac:dyDescent="0.3">
      <c r="A6" s="4">
        <v>3</v>
      </c>
      <c r="B6" s="5" t="s">
        <v>15</v>
      </c>
      <c r="C6" s="11">
        <v>1</v>
      </c>
      <c r="D6" s="32">
        <v>98312</v>
      </c>
      <c r="E6" s="32">
        <f>D6*C6</f>
        <v>98312</v>
      </c>
      <c r="F6" s="153">
        <v>0.08</v>
      </c>
      <c r="G6" s="126">
        <f>D6*F6</f>
        <v>7864.96</v>
      </c>
      <c r="H6" s="180">
        <f t="shared" si="0"/>
        <v>8688</v>
      </c>
      <c r="I6" s="123">
        <v>107000</v>
      </c>
      <c r="J6" s="122">
        <f t="shared" si="2"/>
        <v>107000</v>
      </c>
      <c r="K6" s="122">
        <f t="shared" si="3"/>
        <v>1284000</v>
      </c>
    </row>
    <row r="7" spans="1:11" ht="19.5" customHeight="1" x14ac:dyDescent="0.3">
      <c r="A7" s="4">
        <v>4</v>
      </c>
      <c r="B7" s="3" t="s">
        <v>74</v>
      </c>
      <c r="C7" s="11">
        <v>0.3</v>
      </c>
      <c r="D7" s="32">
        <v>88312</v>
      </c>
      <c r="E7" s="32">
        <f t="shared" ref="E7:E25" si="4">D7*C7</f>
        <v>26493.599999999999</v>
      </c>
      <c r="F7" s="119">
        <v>8725</v>
      </c>
      <c r="G7" s="126"/>
      <c r="H7" s="180">
        <f t="shared" si="0"/>
        <v>11688</v>
      </c>
      <c r="I7" s="123">
        <v>100000</v>
      </c>
      <c r="J7" s="122">
        <f t="shared" si="2"/>
        <v>30000</v>
      </c>
      <c r="K7" s="122">
        <f t="shared" si="3"/>
        <v>360000</v>
      </c>
    </row>
    <row r="8" spans="1:11" ht="19.5" customHeight="1" x14ac:dyDescent="0.3">
      <c r="A8" s="4">
        <v>5</v>
      </c>
      <c r="B8" s="5" t="s">
        <v>74</v>
      </c>
      <c r="C8" s="11">
        <v>1.45</v>
      </c>
      <c r="D8" s="32">
        <v>91275</v>
      </c>
      <c r="E8" s="32">
        <f t="shared" si="4"/>
        <v>132348.75</v>
      </c>
      <c r="F8" s="119">
        <v>8725</v>
      </c>
      <c r="G8" s="126"/>
      <c r="H8" s="180">
        <f t="shared" si="0"/>
        <v>8725</v>
      </c>
      <c r="I8" s="123">
        <f t="shared" si="1"/>
        <v>100000</v>
      </c>
      <c r="J8" s="122">
        <f t="shared" si="2"/>
        <v>145000</v>
      </c>
      <c r="K8" s="122">
        <f t="shared" si="3"/>
        <v>1740000</v>
      </c>
    </row>
    <row r="9" spans="1:11" ht="19.5" customHeight="1" x14ac:dyDescent="0.3">
      <c r="A9" s="4">
        <v>6</v>
      </c>
      <c r="B9" s="3" t="s">
        <v>76</v>
      </c>
      <c r="C9" s="11">
        <v>0.5</v>
      </c>
      <c r="D9" s="32">
        <v>91275</v>
      </c>
      <c r="E9" s="32">
        <f t="shared" si="4"/>
        <v>45637.5</v>
      </c>
      <c r="F9" s="119">
        <v>8725</v>
      </c>
      <c r="G9" s="126"/>
      <c r="H9" s="180">
        <f t="shared" si="0"/>
        <v>8725</v>
      </c>
      <c r="I9" s="123">
        <f t="shared" si="1"/>
        <v>100000</v>
      </c>
      <c r="J9" s="122">
        <f t="shared" si="2"/>
        <v>50000</v>
      </c>
      <c r="K9" s="122">
        <f t="shared" si="3"/>
        <v>600000</v>
      </c>
    </row>
    <row r="10" spans="1:11" ht="19.5" customHeight="1" x14ac:dyDescent="0.3">
      <c r="A10" s="4">
        <v>7</v>
      </c>
      <c r="B10" s="5" t="s">
        <v>76</v>
      </c>
      <c r="C10" s="11">
        <v>1.4</v>
      </c>
      <c r="D10" s="32">
        <v>88312</v>
      </c>
      <c r="E10" s="32">
        <f t="shared" si="4"/>
        <v>123636.79999999999</v>
      </c>
      <c r="F10" s="119">
        <v>8725</v>
      </c>
      <c r="G10" s="126"/>
      <c r="H10" s="180">
        <f t="shared" si="0"/>
        <v>11688</v>
      </c>
      <c r="I10" s="123">
        <v>100000</v>
      </c>
      <c r="J10" s="122">
        <f t="shared" si="2"/>
        <v>140000</v>
      </c>
      <c r="K10" s="122">
        <f t="shared" si="3"/>
        <v>1680000</v>
      </c>
    </row>
    <row r="11" spans="1:11" ht="33" x14ac:dyDescent="0.3">
      <c r="A11" s="4">
        <v>8</v>
      </c>
      <c r="B11" s="5" t="s">
        <v>77</v>
      </c>
      <c r="C11" s="11">
        <v>1.45</v>
      </c>
      <c r="D11" s="32">
        <v>91275</v>
      </c>
      <c r="E11" s="32">
        <f t="shared" si="4"/>
        <v>132348.75</v>
      </c>
      <c r="F11" s="119">
        <v>8725</v>
      </c>
      <c r="G11" s="126"/>
      <c r="H11" s="180">
        <f t="shared" si="0"/>
        <v>8725</v>
      </c>
      <c r="I11" s="123">
        <f t="shared" si="1"/>
        <v>100000</v>
      </c>
      <c r="J11" s="122">
        <f t="shared" si="2"/>
        <v>145000</v>
      </c>
      <c r="K11" s="122">
        <f t="shared" si="3"/>
        <v>1740000</v>
      </c>
    </row>
    <row r="12" spans="1:11" ht="33" x14ac:dyDescent="0.3">
      <c r="A12" s="4">
        <v>9</v>
      </c>
      <c r="B12" s="3" t="s">
        <v>77</v>
      </c>
      <c r="C12" s="11">
        <v>12.7</v>
      </c>
      <c r="D12" s="32">
        <v>88312</v>
      </c>
      <c r="E12" s="32">
        <f t="shared" si="4"/>
        <v>1121562.3999999999</v>
      </c>
      <c r="F12" s="119">
        <v>8725</v>
      </c>
      <c r="G12" s="126"/>
      <c r="H12" s="180">
        <f t="shared" si="0"/>
        <v>11688</v>
      </c>
      <c r="I12" s="123">
        <v>100000</v>
      </c>
      <c r="J12" s="122">
        <f t="shared" si="2"/>
        <v>1270000</v>
      </c>
      <c r="K12" s="122">
        <f t="shared" si="3"/>
        <v>15240000</v>
      </c>
    </row>
    <row r="13" spans="1:11" ht="19.5" customHeight="1" x14ac:dyDescent="0.3">
      <c r="A13" s="4">
        <v>10</v>
      </c>
      <c r="B13" s="5" t="s">
        <v>78</v>
      </c>
      <c r="C13" s="11">
        <v>1.5</v>
      </c>
      <c r="D13" s="32">
        <v>88312</v>
      </c>
      <c r="E13" s="32">
        <f t="shared" si="4"/>
        <v>132468</v>
      </c>
      <c r="F13" s="119">
        <v>8725</v>
      </c>
      <c r="G13" s="126"/>
      <c r="H13" s="180">
        <f t="shared" si="0"/>
        <v>11688</v>
      </c>
      <c r="I13" s="123">
        <v>100000</v>
      </c>
      <c r="J13" s="122">
        <f t="shared" si="2"/>
        <v>150000</v>
      </c>
      <c r="K13" s="122">
        <f t="shared" si="3"/>
        <v>1800000</v>
      </c>
    </row>
    <row r="14" spans="1:11" ht="19.5" customHeight="1" x14ac:dyDescent="0.3">
      <c r="A14" s="4">
        <v>11</v>
      </c>
      <c r="B14" s="5" t="s">
        <v>78</v>
      </c>
      <c r="C14" s="11">
        <v>2.4500000000000002</v>
      </c>
      <c r="D14" s="32">
        <v>91275</v>
      </c>
      <c r="E14" s="32">
        <f t="shared" si="4"/>
        <v>223623.75000000003</v>
      </c>
      <c r="F14" s="119">
        <v>8725</v>
      </c>
      <c r="G14" s="126"/>
      <c r="H14" s="180">
        <f t="shared" si="0"/>
        <v>8725</v>
      </c>
      <c r="I14" s="123">
        <f t="shared" si="1"/>
        <v>100000</v>
      </c>
      <c r="J14" s="122">
        <f t="shared" si="2"/>
        <v>245000.00000000003</v>
      </c>
      <c r="K14" s="122">
        <f t="shared" si="3"/>
        <v>2940000.0000000005</v>
      </c>
    </row>
    <row r="15" spans="1:11" ht="19.5" customHeight="1" x14ac:dyDescent="0.3">
      <c r="A15" s="4">
        <v>12</v>
      </c>
      <c r="B15" s="5" t="s">
        <v>79</v>
      </c>
      <c r="C15" s="11">
        <v>1.48</v>
      </c>
      <c r="D15" s="32">
        <v>91275</v>
      </c>
      <c r="E15" s="32">
        <f t="shared" si="4"/>
        <v>135087</v>
      </c>
      <c r="F15" s="119">
        <v>8725</v>
      </c>
      <c r="G15" s="126"/>
      <c r="H15" s="180">
        <f t="shared" si="0"/>
        <v>8725</v>
      </c>
      <c r="I15" s="123">
        <f t="shared" si="1"/>
        <v>100000</v>
      </c>
      <c r="J15" s="122">
        <f t="shared" si="2"/>
        <v>148000</v>
      </c>
      <c r="K15" s="122">
        <f t="shared" si="3"/>
        <v>1776000</v>
      </c>
    </row>
    <row r="16" spans="1:11" ht="19.5" customHeight="1" x14ac:dyDescent="0.3">
      <c r="A16" s="4">
        <v>13</v>
      </c>
      <c r="B16" s="5" t="s">
        <v>80</v>
      </c>
      <c r="C16" s="11">
        <v>2.85</v>
      </c>
      <c r="D16" s="32">
        <v>88312</v>
      </c>
      <c r="E16" s="32">
        <f t="shared" si="4"/>
        <v>251689.2</v>
      </c>
      <c r="F16" s="119">
        <v>8725</v>
      </c>
      <c r="G16" s="126"/>
      <c r="H16" s="180">
        <f t="shared" si="0"/>
        <v>11688</v>
      </c>
      <c r="I16" s="123">
        <v>100000</v>
      </c>
      <c r="J16" s="122">
        <f t="shared" si="2"/>
        <v>285000</v>
      </c>
      <c r="K16" s="122">
        <f t="shared" si="3"/>
        <v>3420000</v>
      </c>
    </row>
    <row r="17" spans="1:11" ht="19.5" customHeight="1" x14ac:dyDescent="0.3">
      <c r="A17" s="4">
        <v>14</v>
      </c>
      <c r="B17" s="5" t="s">
        <v>81</v>
      </c>
      <c r="C17" s="11">
        <v>1.33</v>
      </c>
      <c r="D17" s="32">
        <v>91275</v>
      </c>
      <c r="E17" s="32">
        <f t="shared" si="4"/>
        <v>121395.75</v>
      </c>
      <c r="F17" s="119">
        <v>8725</v>
      </c>
      <c r="G17" s="126"/>
      <c r="H17" s="180">
        <f t="shared" si="0"/>
        <v>8725</v>
      </c>
      <c r="I17" s="123">
        <v>100000</v>
      </c>
      <c r="J17" s="122">
        <f t="shared" si="2"/>
        <v>133000</v>
      </c>
      <c r="K17" s="122">
        <f t="shared" si="3"/>
        <v>1596000</v>
      </c>
    </row>
    <row r="18" spans="1:11" ht="19.5" customHeight="1" x14ac:dyDescent="0.3">
      <c r="A18" s="4">
        <v>15</v>
      </c>
      <c r="B18" s="5" t="s">
        <v>82</v>
      </c>
      <c r="C18" s="11">
        <v>2.2000000000000002</v>
      </c>
      <c r="D18" s="32">
        <v>88312</v>
      </c>
      <c r="E18" s="32">
        <f t="shared" si="4"/>
        <v>194286.40000000002</v>
      </c>
      <c r="F18" s="119">
        <v>8725</v>
      </c>
      <c r="G18" s="126"/>
      <c r="H18" s="180">
        <f t="shared" si="0"/>
        <v>11688</v>
      </c>
      <c r="I18" s="123">
        <v>100000</v>
      </c>
      <c r="J18" s="122">
        <f t="shared" si="2"/>
        <v>220000.00000000003</v>
      </c>
      <c r="K18" s="122">
        <f t="shared" si="3"/>
        <v>2640000.0000000005</v>
      </c>
    </row>
    <row r="19" spans="1:11" ht="19.5" customHeight="1" x14ac:dyDescent="0.3">
      <c r="A19" s="4">
        <v>16</v>
      </c>
      <c r="B19" s="5" t="s">
        <v>82</v>
      </c>
      <c r="C19" s="11">
        <v>1.4</v>
      </c>
      <c r="D19" s="32">
        <v>91275</v>
      </c>
      <c r="E19" s="32">
        <f t="shared" si="4"/>
        <v>127784.99999999999</v>
      </c>
      <c r="F19" s="119">
        <v>8725</v>
      </c>
      <c r="G19" s="126"/>
      <c r="H19" s="180">
        <f t="shared" si="0"/>
        <v>8725</v>
      </c>
      <c r="I19" s="123">
        <f t="shared" si="1"/>
        <v>100000</v>
      </c>
      <c r="J19" s="122">
        <f t="shared" si="2"/>
        <v>140000</v>
      </c>
      <c r="K19" s="122">
        <f t="shared" si="3"/>
        <v>1680000</v>
      </c>
    </row>
    <row r="20" spans="1:11" ht="19.5" customHeight="1" x14ac:dyDescent="0.3">
      <c r="A20" s="4">
        <v>17</v>
      </c>
      <c r="B20" s="5" t="s">
        <v>84</v>
      </c>
      <c r="C20" s="11">
        <v>0.5</v>
      </c>
      <c r="D20" s="32">
        <v>88312</v>
      </c>
      <c r="E20" s="32">
        <f>D20*C20</f>
        <v>44156</v>
      </c>
      <c r="F20" s="119">
        <v>8725</v>
      </c>
      <c r="G20" s="126"/>
      <c r="H20" s="180">
        <f t="shared" si="0"/>
        <v>11688</v>
      </c>
      <c r="I20" s="123">
        <v>100000</v>
      </c>
      <c r="J20" s="122">
        <f t="shared" si="2"/>
        <v>50000</v>
      </c>
      <c r="K20" s="122">
        <f t="shared" si="3"/>
        <v>600000</v>
      </c>
    </row>
    <row r="21" spans="1:11" ht="19.5" customHeight="1" x14ac:dyDescent="0.3">
      <c r="A21" s="4">
        <v>18</v>
      </c>
      <c r="B21" s="5" t="s">
        <v>16</v>
      </c>
      <c r="C21" s="11">
        <v>1</v>
      </c>
      <c r="D21" s="32">
        <v>88312</v>
      </c>
      <c r="E21" s="32">
        <f t="shared" si="4"/>
        <v>88312</v>
      </c>
      <c r="F21" s="119">
        <v>8725</v>
      </c>
      <c r="G21" s="126"/>
      <c r="H21" s="180">
        <f t="shared" si="0"/>
        <v>11688</v>
      </c>
      <c r="I21" s="123">
        <v>100000</v>
      </c>
      <c r="J21" s="122">
        <f t="shared" si="2"/>
        <v>100000</v>
      </c>
      <c r="K21" s="122">
        <f t="shared" si="3"/>
        <v>1200000</v>
      </c>
    </row>
    <row r="22" spans="1:11" ht="16.5" customHeight="1" x14ac:dyDescent="0.3">
      <c r="A22" s="4">
        <v>19</v>
      </c>
      <c r="B22" s="5" t="s">
        <v>83</v>
      </c>
      <c r="C22" s="11">
        <v>1</v>
      </c>
      <c r="D22" s="32">
        <v>91275</v>
      </c>
      <c r="E22" s="32">
        <f t="shared" si="4"/>
        <v>91275</v>
      </c>
      <c r="F22" s="119">
        <v>8725</v>
      </c>
      <c r="G22" s="126"/>
      <c r="H22" s="180">
        <f t="shared" si="0"/>
        <v>8725</v>
      </c>
      <c r="I22" s="123">
        <f t="shared" si="1"/>
        <v>100000</v>
      </c>
      <c r="J22" s="122">
        <f t="shared" si="2"/>
        <v>100000</v>
      </c>
      <c r="K22" s="122">
        <f t="shared" si="3"/>
        <v>1200000</v>
      </c>
    </row>
    <row r="23" spans="1:11" ht="19.5" customHeight="1" x14ac:dyDescent="0.3">
      <c r="A23" s="4">
        <v>20</v>
      </c>
      <c r="B23" s="5" t="s">
        <v>17</v>
      </c>
      <c r="C23" s="11">
        <v>1</v>
      </c>
      <c r="D23" s="32">
        <v>91275</v>
      </c>
      <c r="E23" s="32">
        <f t="shared" si="4"/>
        <v>91275</v>
      </c>
      <c r="F23" s="119">
        <v>8725</v>
      </c>
      <c r="G23" s="126"/>
      <c r="H23" s="180">
        <f t="shared" si="0"/>
        <v>8725</v>
      </c>
      <c r="I23" s="123">
        <f t="shared" si="1"/>
        <v>100000</v>
      </c>
      <c r="J23" s="122">
        <f t="shared" si="2"/>
        <v>100000</v>
      </c>
      <c r="K23" s="122">
        <f t="shared" si="3"/>
        <v>1200000</v>
      </c>
    </row>
    <row r="24" spans="1:11" ht="18" customHeight="1" x14ac:dyDescent="0.3">
      <c r="A24" s="4">
        <v>21</v>
      </c>
      <c r="B24" s="5" t="s">
        <v>23</v>
      </c>
      <c r="C24" s="11">
        <v>2</v>
      </c>
      <c r="D24" s="32">
        <v>91275</v>
      </c>
      <c r="E24" s="32">
        <f t="shared" si="4"/>
        <v>182550</v>
      </c>
      <c r="F24" s="119">
        <v>8725</v>
      </c>
      <c r="G24" s="126"/>
      <c r="H24" s="180">
        <f t="shared" si="0"/>
        <v>8725</v>
      </c>
      <c r="I24" s="123">
        <f t="shared" si="1"/>
        <v>100000</v>
      </c>
      <c r="J24" s="122">
        <f t="shared" si="2"/>
        <v>200000</v>
      </c>
      <c r="K24" s="122">
        <f t="shared" si="3"/>
        <v>2400000</v>
      </c>
    </row>
    <row r="25" spans="1:11" ht="16.5" customHeight="1" x14ac:dyDescent="0.3">
      <c r="A25" s="4">
        <v>22</v>
      </c>
      <c r="B25" s="5" t="s">
        <v>24</v>
      </c>
      <c r="C25" s="11">
        <v>2</v>
      </c>
      <c r="D25" s="32">
        <v>88312</v>
      </c>
      <c r="E25" s="32">
        <f t="shared" si="4"/>
        <v>176624</v>
      </c>
      <c r="F25" s="119">
        <v>8725</v>
      </c>
      <c r="G25" s="126"/>
      <c r="H25" s="180">
        <f t="shared" si="0"/>
        <v>11688</v>
      </c>
      <c r="I25" s="123">
        <v>100000</v>
      </c>
      <c r="J25" s="122">
        <f t="shared" si="2"/>
        <v>200000</v>
      </c>
      <c r="K25" s="122">
        <f t="shared" si="3"/>
        <v>2400000</v>
      </c>
    </row>
    <row r="26" spans="1:11" ht="16.5" customHeight="1" x14ac:dyDescent="0.3">
      <c r="A26" s="4">
        <v>23</v>
      </c>
      <c r="B26" s="5" t="s">
        <v>214</v>
      </c>
      <c r="C26" s="11">
        <v>0.5</v>
      </c>
      <c r="D26" s="32"/>
      <c r="E26" s="32"/>
      <c r="F26" s="119"/>
      <c r="G26" s="126"/>
      <c r="H26" s="180"/>
      <c r="I26" s="123">
        <v>100000</v>
      </c>
      <c r="J26" s="122">
        <f t="shared" si="2"/>
        <v>50000</v>
      </c>
      <c r="K26" s="122">
        <f>I26*C26*12</f>
        <v>600000</v>
      </c>
    </row>
    <row r="27" spans="1:11" ht="23.25" customHeight="1" x14ac:dyDescent="0.3">
      <c r="A27" s="291" t="s">
        <v>25</v>
      </c>
      <c r="B27" s="291"/>
      <c r="C27" s="12">
        <f>SUM(C4:C26)</f>
        <v>42.01</v>
      </c>
      <c r="D27" s="32"/>
      <c r="E27" s="68">
        <f>SUM(E4:E25)</f>
        <v>3774681.9</v>
      </c>
      <c r="F27" s="119"/>
      <c r="G27" s="154"/>
      <c r="H27" s="181"/>
      <c r="I27" s="121"/>
      <c r="J27" s="229">
        <f>SUM(J4:J26)</f>
        <v>4262000</v>
      </c>
      <c r="K27" s="229">
        <f>SUM(K4:K26)</f>
        <v>51144000</v>
      </c>
    </row>
    <row r="28" spans="1:11" x14ac:dyDescent="0.3">
      <c r="A28" s="1"/>
      <c r="B28" s="1"/>
      <c r="C28" s="2"/>
      <c r="E28" s="195">
        <f>E27*12</f>
        <v>45296182.799999997</v>
      </c>
    </row>
  </sheetData>
  <sheetProtection algorithmName="SHA-512" hashValue="Nc4vDQznqvJHrtn5OsG9TQ6v4w91gFHm1+C0yF2NmQ256FPAER7fCsajdlRzCbUrKxv/7QLeq3S9rkknopQyCg==" saltValue="uD5RDI7571o6M9f0lFou1g==" spinCount="100000" sheet="1" objects="1" scenarios="1" selectLockedCells="1" selectUnlockedCells="1"/>
  <mergeCells count="2">
    <mergeCell ref="A27:B27"/>
    <mergeCell ref="A1:K1"/>
  </mergeCells>
  <pageMargins left="0.25" right="0.25" top="0.41" bottom="0.31" header="0.3" footer="0.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25" workbookViewId="0">
      <selection activeCell="Q6" sqref="Q6"/>
    </sheetView>
  </sheetViews>
  <sheetFormatPr defaultRowHeight="16.5" x14ac:dyDescent="0.3"/>
  <cols>
    <col min="1" max="1" width="4.5703125" style="78" customWidth="1"/>
    <col min="2" max="2" width="29.7109375" style="13" customWidth="1"/>
    <col min="3" max="3" width="7.5703125" style="13" customWidth="1"/>
    <col min="4" max="5" width="8.140625" style="13" customWidth="1"/>
    <col min="6" max="6" width="13" style="1" hidden="1" customWidth="1"/>
    <col min="7" max="7" width="16.5703125" style="1" hidden="1" customWidth="1"/>
    <col min="8" max="8" width="9.140625" style="13" hidden="1" customWidth="1"/>
    <col min="9" max="9" width="12.140625" style="13" hidden="1" customWidth="1"/>
    <col min="10" max="10" width="13.5703125" style="174" hidden="1" customWidth="1"/>
    <col min="11" max="11" width="11.140625" style="13" customWidth="1"/>
    <col min="12" max="12" width="15.85546875" style="13" customWidth="1"/>
    <col min="13" max="13" width="13.42578125" style="13" customWidth="1"/>
    <col min="14" max="16384" width="9.140625" style="13"/>
  </cols>
  <sheetData>
    <row r="1" spans="1:13" ht="31.5" customHeight="1" x14ac:dyDescent="0.3">
      <c r="A1" s="292" t="s">
        <v>222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51" customHeight="1" x14ac:dyDescent="0.3">
      <c r="A2" s="223" t="s">
        <v>0</v>
      </c>
      <c r="B2" s="223" t="s">
        <v>119</v>
      </c>
      <c r="C2" s="223" t="s">
        <v>182</v>
      </c>
      <c r="D2" s="223" t="s">
        <v>181</v>
      </c>
      <c r="E2" s="223" t="s">
        <v>181</v>
      </c>
      <c r="F2" s="217" t="s">
        <v>85</v>
      </c>
      <c r="G2" s="217" t="s">
        <v>147</v>
      </c>
      <c r="H2" s="232"/>
      <c r="I2" s="232"/>
      <c r="J2" s="233"/>
      <c r="K2" s="217" t="s">
        <v>85</v>
      </c>
      <c r="L2" s="217" t="s">
        <v>221</v>
      </c>
      <c r="M2" s="217" t="s">
        <v>210</v>
      </c>
    </row>
    <row r="3" spans="1:13" ht="14.25" customHeight="1" x14ac:dyDescent="0.3">
      <c r="A3" s="230">
        <v>1</v>
      </c>
      <c r="B3" s="230">
        <v>2</v>
      </c>
      <c r="C3" s="230">
        <v>3</v>
      </c>
      <c r="D3" s="230">
        <v>4</v>
      </c>
      <c r="E3" s="230">
        <v>5</v>
      </c>
      <c r="F3" s="231">
        <v>5</v>
      </c>
      <c r="G3" s="231">
        <v>6</v>
      </c>
      <c r="H3" s="232"/>
      <c r="I3" s="232"/>
      <c r="J3" s="233"/>
      <c r="K3" s="232">
        <v>6</v>
      </c>
      <c r="L3" s="232">
        <v>7</v>
      </c>
      <c r="M3" s="217">
        <v>8</v>
      </c>
    </row>
    <row r="4" spans="1:13" ht="17.25" customHeight="1" x14ac:dyDescent="0.3">
      <c r="A4" s="245">
        <v>1</v>
      </c>
      <c r="B4" s="255" t="s">
        <v>2</v>
      </c>
      <c r="C4" s="245">
        <v>1</v>
      </c>
      <c r="D4" s="245">
        <v>1</v>
      </c>
      <c r="E4" s="245">
        <f>C4*D4</f>
        <v>1</v>
      </c>
      <c r="F4" s="256">
        <v>150000</v>
      </c>
      <c r="G4" s="256">
        <f t="shared" ref="G4:G19" si="0">F4*D4*C4</f>
        <v>150000</v>
      </c>
      <c r="H4" s="264">
        <v>0.08</v>
      </c>
      <c r="I4" s="262">
        <f>F4*H4</f>
        <v>12000</v>
      </c>
      <c r="J4" s="265">
        <f>K4-F4</f>
        <v>12000</v>
      </c>
      <c r="K4" s="266">
        <f>F4*H4+F4</f>
        <v>162000</v>
      </c>
      <c r="L4" s="266">
        <f t="shared" ref="L4:L20" si="1">K4*C4*D4</f>
        <v>162000</v>
      </c>
      <c r="M4" s="266">
        <f>SUM(L4*12)</f>
        <v>1944000</v>
      </c>
    </row>
    <row r="5" spans="1:13" ht="27" x14ac:dyDescent="0.3">
      <c r="A5" s="267">
        <v>2</v>
      </c>
      <c r="B5" s="255" t="s">
        <v>3</v>
      </c>
      <c r="C5" s="245">
        <v>1</v>
      </c>
      <c r="D5" s="245">
        <v>1</v>
      </c>
      <c r="E5" s="245">
        <f t="shared" ref="E5:E44" si="2">C5*D5</f>
        <v>1</v>
      </c>
      <c r="F5" s="256">
        <v>98312</v>
      </c>
      <c r="G5" s="256">
        <f t="shared" si="0"/>
        <v>98312</v>
      </c>
      <c r="H5" s="264">
        <v>0.08</v>
      </c>
      <c r="I5" s="262">
        <f t="shared" ref="I5:I6" si="3">F5*H5</f>
        <v>7864.96</v>
      </c>
      <c r="J5" s="265">
        <f t="shared" ref="J5:J43" si="4">K5-F5</f>
        <v>8688</v>
      </c>
      <c r="K5" s="266">
        <v>107000</v>
      </c>
      <c r="L5" s="266">
        <f t="shared" si="1"/>
        <v>107000</v>
      </c>
      <c r="M5" s="266">
        <f t="shared" ref="M5:M44" si="5">SUM(L5*12)</f>
        <v>1284000</v>
      </c>
    </row>
    <row r="6" spans="1:13" ht="39" customHeight="1" x14ac:dyDescent="0.3">
      <c r="A6" s="245">
        <v>3</v>
      </c>
      <c r="B6" s="255" t="s">
        <v>4</v>
      </c>
      <c r="C6" s="267">
        <v>1</v>
      </c>
      <c r="D6" s="245">
        <v>1</v>
      </c>
      <c r="E6" s="245">
        <f t="shared" si="2"/>
        <v>1</v>
      </c>
      <c r="F6" s="268">
        <v>101275</v>
      </c>
      <c r="G6" s="268">
        <f t="shared" si="0"/>
        <v>101275</v>
      </c>
      <c r="H6" s="264">
        <v>0.08</v>
      </c>
      <c r="I6" s="262">
        <f t="shared" si="3"/>
        <v>8102</v>
      </c>
      <c r="J6" s="265">
        <f t="shared" si="4"/>
        <v>8725</v>
      </c>
      <c r="K6" s="266">
        <v>110000</v>
      </c>
      <c r="L6" s="266">
        <f t="shared" si="1"/>
        <v>110000</v>
      </c>
      <c r="M6" s="266">
        <f t="shared" si="5"/>
        <v>1320000</v>
      </c>
    </row>
    <row r="7" spans="1:13" x14ac:dyDescent="0.3">
      <c r="A7" s="245">
        <v>4</v>
      </c>
      <c r="B7" s="255" t="s">
        <v>5</v>
      </c>
      <c r="C7" s="267">
        <v>1</v>
      </c>
      <c r="D7" s="245">
        <v>1</v>
      </c>
      <c r="E7" s="245">
        <f t="shared" si="2"/>
        <v>1</v>
      </c>
      <c r="F7" s="256">
        <v>91275</v>
      </c>
      <c r="G7" s="256">
        <f t="shared" si="0"/>
        <v>91275</v>
      </c>
      <c r="H7" s="225">
        <v>8725</v>
      </c>
      <c r="I7" s="262"/>
      <c r="J7" s="265">
        <f t="shared" si="4"/>
        <v>8725</v>
      </c>
      <c r="K7" s="266">
        <f t="shared" ref="K7:K35" si="6">+F7+H7</f>
        <v>100000</v>
      </c>
      <c r="L7" s="266">
        <f t="shared" si="1"/>
        <v>100000</v>
      </c>
      <c r="M7" s="266">
        <f t="shared" si="5"/>
        <v>1200000</v>
      </c>
    </row>
    <row r="8" spans="1:13" x14ac:dyDescent="0.3">
      <c r="A8" s="267">
        <v>5</v>
      </c>
      <c r="B8" s="255" t="s">
        <v>184</v>
      </c>
      <c r="C8" s="267">
        <v>1</v>
      </c>
      <c r="D8" s="245">
        <v>1</v>
      </c>
      <c r="E8" s="245">
        <f t="shared" si="2"/>
        <v>1</v>
      </c>
      <c r="F8" s="256">
        <v>91275</v>
      </c>
      <c r="G8" s="256">
        <f t="shared" si="0"/>
        <v>91275</v>
      </c>
      <c r="H8" s="225">
        <v>8725</v>
      </c>
      <c r="I8" s="262"/>
      <c r="J8" s="265">
        <f t="shared" si="4"/>
        <v>8725</v>
      </c>
      <c r="K8" s="266">
        <f t="shared" si="6"/>
        <v>100000</v>
      </c>
      <c r="L8" s="266">
        <f t="shared" si="1"/>
        <v>100000</v>
      </c>
      <c r="M8" s="266">
        <f t="shared" si="5"/>
        <v>1200000</v>
      </c>
    </row>
    <row r="9" spans="1:13" x14ac:dyDescent="0.3">
      <c r="A9" s="245">
        <v>6</v>
      </c>
      <c r="B9" s="255" t="s">
        <v>6</v>
      </c>
      <c r="C9" s="267">
        <v>1</v>
      </c>
      <c r="D9" s="245">
        <v>1</v>
      </c>
      <c r="E9" s="245">
        <f t="shared" si="2"/>
        <v>1</v>
      </c>
      <c r="F9" s="256">
        <v>91275</v>
      </c>
      <c r="G9" s="256">
        <f t="shared" si="0"/>
        <v>91275</v>
      </c>
      <c r="H9" s="225">
        <v>8725</v>
      </c>
      <c r="I9" s="262"/>
      <c r="J9" s="265">
        <f t="shared" si="4"/>
        <v>8725</v>
      </c>
      <c r="K9" s="266">
        <f t="shared" si="6"/>
        <v>100000</v>
      </c>
      <c r="L9" s="266">
        <f t="shared" si="1"/>
        <v>100000</v>
      </c>
      <c r="M9" s="266">
        <f t="shared" si="5"/>
        <v>1200000</v>
      </c>
    </row>
    <row r="10" spans="1:13" x14ac:dyDescent="0.3">
      <c r="A10" s="267">
        <v>7</v>
      </c>
      <c r="B10" s="255" t="s">
        <v>7</v>
      </c>
      <c r="C10" s="245">
        <v>1</v>
      </c>
      <c r="D10" s="245">
        <v>1</v>
      </c>
      <c r="E10" s="245">
        <f t="shared" si="2"/>
        <v>1</v>
      </c>
      <c r="F10" s="256">
        <v>88312</v>
      </c>
      <c r="G10" s="256">
        <f t="shared" si="0"/>
        <v>88312</v>
      </c>
      <c r="H10" s="225">
        <v>8725</v>
      </c>
      <c r="I10" s="262"/>
      <c r="J10" s="265">
        <f t="shared" si="4"/>
        <v>21688</v>
      </c>
      <c r="K10" s="266">
        <v>110000</v>
      </c>
      <c r="L10" s="266">
        <f t="shared" si="1"/>
        <v>110000</v>
      </c>
      <c r="M10" s="266">
        <f t="shared" si="5"/>
        <v>1320000</v>
      </c>
    </row>
    <row r="11" spans="1:13" x14ac:dyDescent="0.3">
      <c r="A11" s="245">
        <v>8</v>
      </c>
      <c r="B11" s="257" t="s">
        <v>8</v>
      </c>
      <c r="C11" s="245">
        <v>1</v>
      </c>
      <c r="D11" s="245">
        <v>1</v>
      </c>
      <c r="E11" s="245">
        <f t="shared" si="2"/>
        <v>1</v>
      </c>
      <c r="F11" s="256">
        <v>91275</v>
      </c>
      <c r="G11" s="256">
        <f t="shared" si="0"/>
        <v>91275</v>
      </c>
      <c r="H11" s="225">
        <v>8725</v>
      </c>
      <c r="I11" s="262"/>
      <c r="J11" s="265">
        <f t="shared" si="4"/>
        <v>8725</v>
      </c>
      <c r="K11" s="266">
        <f t="shared" si="6"/>
        <v>100000</v>
      </c>
      <c r="L11" s="266">
        <f t="shared" si="1"/>
        <v>100000</v>
      </c>
      <c r="M11" s="266">
        <f t="shared" si="5"/>
        <v>1200000</v>
      </c>
    </row>
    <row r="12" spans="1:13" x14ac:dyDescent="0.3">
      <c r="A12" s="245">
        <v>9</v>
      </c>
      <c r="B12" s="257" t="s">
        <v>9</v>
      </c>
      <c r="C12" s="245">
        <v>1</v>
      </c>
      <c r="D12" s="245">
        <v>1</v>
      </c>
      <c r="E12" s="245">
        <f t="shared" si="2"/>
        <v>1</v>
      </c>
      <c r="F12" s="256">
        <v>91275</v>
      </c>
      <c r="G12" s="256">
        <f t="shared" si="0"/>
        <v>91275</v>
      </c>
      <c r="H12" s="225">
        <v>8725</v>
      </c>
      <c r="I12" s="262"/>
      <c r="J12" s="265">
        <f t="shared" si="4"/>
        <v>8725</v>
      </c>
      <c r="K12" s="266">
        <f t="shared" si="6"/>
        <v>100000</v>
      </c>
      <c r="L12" s="266">
        <f t="shared" si="1"/>
        <v>100000</v>
      </c>
      <c r="M12" s="266">
        <f t="shared" si="5"/>
        <v>1200000</v>
      </c>
    </row>
    <row r="13" spans="1:13" x14ac:dyDescent="0.3">
      <c r="A13" s="267">
        <v>10</v>
      </c>
      <c r="B13" s="255" t="s">
        <v>10</v>
      </c>
      <c r="C13" s="245">
        <v>1</v>
      </c>
      <c r="D13" s="245">
        <v>1</v>
      </c>
      <c r="E13" s="245">
        <f t="shared" si="2"/>
        <v>1</v>
      </c>
      <c r="F13" s="256">
        <v>91275</v>
      </c>
      <c r="G13" s="256">
        <f t="shared" si="0"/>
        <v>91275</v>
      </c>
      <c r="H13" s="225">
        <v>8725</v>
      </c>
      <c r="I13" s="262"/>
      <c r="J13" s="265">
        <f t="shared" si="4"/>
        <v>8725</v>
      </c>
      <c r="K13" s="266">
        <f t="shared" si="6"/>
        <v>100000</v>
      </c>
      <c r="L13" s="266">
        <f t="shared" si="1"/>
        <v>100000</v>
      </c>
      <c r="M13" s="266">
        <f t="shared" si="5"/>
        <v>1200000</v>
      </c>
    </row>
    <row r="14" spans="1:13" x14ac:dyDescent="0.3">
      <c r="A14" s="245">
        <v>11</v>
      </c>
      <c r="B14" s="255" t="s">
        <v>11</v>
      </c>
      <c r="C14" s="245">
        <v>1</v>
      </c>
      <c r="D14" s="245">
        <v>1</v>
      </c>
      <c r="E14" s="245">
        <f t="shared" si="2"/>
        <v>1</v>
      </c>
      <c r="F14" s="256">
        <v>91275</v>
      </c>
      <c r="G14" s="256">
        <f t="shared" si="0"/>
        <v>91275</v>
      </c>
      <c r="H14" s="225">
        <v>8725</v>
      </c>
      <c r="I14" s="262"/>
      <c r="J14" s="265">
        <f t="shared" si="4"/>
        <v>8725</v>
      </c>
      <c r="K14" s="266">
        <f t="shared" si="6"/>
        <v>100000</v>
      </c>
      <c r="L14" s="266">
        <f t="shared" si="1"/>
        <v>100000</v>
      </c>
      <c r="M14" s="266">
        <f t="shared" si="5"/>
        <v>1200000</v>
      </c>
    </row>
    <row r="15" spans="1:13" x14ac:dyDescent="0.3">
      <c r="A15" s="267">
        <v>12</v>
      </c>
      <c r="B15" s="255" t="s">
        <v>12</v>
      </c>
      <c r="C15" s="245">
        <v>1</v>
      </c>
      <c r="D15" s="245">
        <v>1</v>
      </c>
      <c r="E15" s="245">
        <f t="shared" si="2"/>
        <v>1</v>
      </c>
      <c r="F15" s="256">
        <v>91275</v>
      </c>
      <c r="G15" s="256">
        <f t="shared" si="0"/>
        <v>91275</v>
      </c>
      <c r="H15" s="225">
        <v>8725</v>
      </c>
      <c r="I15" s="262"/>
      <c r="J15" s="265">
        <f t="shared" si="4"/>
        <v>8725</v>
      </c>
      <c r="K15" s="266">
        <f t="shared" si="6"/>
        <v>100000</v>
      </c>
      <c r="L15" s="266">
        <f t="shared" si="1"/>
        <v>100000</v>
      </c>
      <c r="M15" s="266">
        <f t="shared" si="5"/>
        <v>1200000</v>
      </c>
    </row>
    <row r="16" spans="1:13" x14ac:dyDescent="0.3">
      <c r="A16" s="245">
        <v>13</v>
      </c>
      <c r="B16" s="255" t="s">
        <v>13</v>
      </c>
      <c r="C16" s="245">
        <v>1</v>
      </c>
      <c r="D16" s="245">
        <v>1</v>
      </c>
      <c r="E16" s="245">
        <f t="shared" si="2"/>
        <v>1</v>
      </c>
      <c r="F16" s="256">
        <v>91275</v>
      </c>
      <c r="G16" s="256">
        <f t="shared" si="0"/>
        <v>91275</v>
      </c>
      <c r="H16" s="225">
        <v>8725</v>
      </c>
      <c r="I16" s="262"/>
      <c r="J16" s="265">
        <f t="shared" si="4"/>
        <v>8725</v>
      </c>
      <c r="K16" s="266">
        <f t="shared" si="6"/>
        <v>100000</v>
      </c>
      <c r="L16" s="266">
        <f t="shared" si="1"/>
        <v>100000</v>
      </c>
      <c r="M16" s="266">
        <f t="shared" si="5"/>
        <v>1200000</v>
      </c>
    </row>
    <row r="17" spans="1:13" x14ac:dyDescent="0.3">
      <c r="A17" s="245">
        <v>14</v>
      </c>
      <c r="B17" s="255" t="s">
        <v>13</v>
      </c>
      <c r="C17" s="245">
        <v>1</v>
      </c>
      <c r="D17" s="245">
        <v>0.5</v>
      </c>
      <c r="E17" s="245">
        <f t="shared" si="2"/>
        <v>0.5</v>
      </c>
      <c r="F17" s="256">
        <v>91275</v>
      </c>
      <c r="G17" s="256">
        <f t="shared" si="0"/>
        <v>45637.5</v>
      </c>
      <c r="H17" s="225">
        <v>8725</v>
      </c>
      <c r="I17" s="262"/>
      <c r="J17" s="265">
        <f t="shared" si="4"/>
        <v>8725</v>
      </c>
      <c r="K17" s="266">
        <f t="shared" si="6"/>
        <v>100000</v>
      </c>
      <c r="L17" s="266">
        <f t="shared" si="1"/>
        <v>50000</v>
      </c>
      <c r="M17" s="266">
        <f t="shared" si="5"/>
        <v>600000</v>
      </c>
    </row>
    <row r="18" spans="1:13" ht="24.75" customHeight="1" x14ac:dyDescent="0.3">
      <c r="A18" s="267">
        <v>15</v>
      </c>
      <c r="B18" s="255" t="s">
        <v>186</v>
      </c>
      <c r="C18" s="245">
        <v>1</v>
      </c>
      <c r="D18" s="245">
        <v>1</v>
      </c>
      <c r="E18" s="245">
        <f t="shared" si="2"/>
        <v>1</v>
      </c>
      <c r="F18" s="268">
        <v>91275</v>
      </c>
      <c r="G18" s="268">
        <f t="shared" si="0"/>
        <v>91275</v>
      </c>
      <c r="H18" s="225">
        <v>8725</v>
      </c>
      <c r="I18" s="262"/>
      <c r="J18" s="265">
        <f t="shared" si="4"/>
        <v>8725</v>
      </c>
      <c r="K18" s="266">
        <f t="shared" si="6"/>
        <v>100000</v>
      </c>
      <c r="L18" s="266">
        <f t="shared" si="1"/>
        <v>100000</v>
      </c>
      <c r="M18" s="266">
        <f t="shared" si="5"/>
        <v>1200000</v>
      </c>
    </row>
    <row r="19" spans="1:13" x14ac:dyDescent="0.3">
      <c r="A19" s="245">
        <v>16</v>
      </c>
      <c r="B19" s="255" t="s">
        <v>14</v>
      </c>
      <c r="C19" s="245">
        <v>1</v>
      </c>
      <c r="D19" s="245">
        <v>1</v>
      </c>
      <c r="E19" s="245">
        <f t="shared" si="2"/>
        <v>1</v>
      </c>
      <c r="F19" s="256">
        <v>91275</v>
      </c>
      <c r="G19" s="256">
        <f t="shared" si="0"/>
        <v>91275</v>
      </c>
      <c r="H19" s="225">
        <v>8725</v>
      </c>
      <c r="I19" s="262"/>
      <c r="J19" s="265">
        <f t="shared" si="4"/>
        <v>8725</v>
      </c>
      <c r="K19" s="266">
        <f t="shared" si="6"/>
        <v>100000</v>
      </c>
      <c r="L19" s="266">
        <f t="shared" si="1"/>
        <v>100000</v>
      </c>
      <c r="M19" s="266">
        <f t="shared" si="5"/>
        <v>1200000</v>
      </c>
    </row>
    <row r="20" spans="1:13" x14ac:dyDescent="0.3">
      <c r="A20" s="267">
        <v>17</v>
      </c>
      <c r="B20" s="255" t="s">
        <v>217</v>
      </c>
      <c r="C20" s="245">
        <v>1</v>
      </c>
      <c r="D20" s="245">
        <v>0.5</v>
      </c>
      <c r="E20" s="245">
        <f t="shared" si="2"/>
        <v>0.5</v>
      </c>
      <c r="F20" s="256"/>
      <c r="G20" s="256"/>
      <c r="H20" s="225"/>
      <c r="I20" s="262"/>
      <c r="J20" s="265"/>
      <c r="K20" s="266">
        <v>100000</v>
      </c>
      <c r="L20" s="266">
        <f t="shared" si="1"/>
        <v>50000</v>
      </c>
      <c r="M20" s="266">
        <f t="shared" si="5"/>
        <v>600000</v>
      </c>
    </row>
    <row r="21" spans="1:13" x14ac:dyDescent="0.3">
      <c r="A21" s="245">
        <v>18</v>
      </c>
      <c r="B21" s="255" t="s">
        <v>15</v>
      </c>
      <c r="C21" s="245">
        <v>1</v>
      </c>
      <c r="D21" s="245">
        <v>1</v>
      </c>
      <c r="E21" s="245">
        <f t="shared" si="2"/>
        <v>1</v>
      </c>
      <c r="F21" s="256">
        <v>98312</v>
      </c>
      <c r="G21" s="256">
        <f t="shared" ref="G21:G43" si="7">F21*D21*C21</f>
        <v>98312</v>
      </c>
      <c r="H21" s="264">
        <v>0.08</v>
      </c>
      <c r="I21" s="262">
        <f>F21*H21</f>
        <v>7864.96</v>
      </c>
      <c r="J21" s="265">
        <f t="shared" si="4"/>
        <v>11688</v>
      </c>
      <c r="K21" s="266">
        <v>110000</v>
      </c>
      <c r="L21" s="266">
        <f t="shared" ref="L21:L44" si="8">K21*C21*D21</f>
        <v>110000</v>
      </c>
      <c r="M21" s="266">
        <f t="shared" si="5"/>
        <v>1320000</v>
      </c>
    </row>
    <row r="22" spans="1:13" x14ac:dyDescent="0.3">
      <c r="A22" s="245">
        <v>19</v>
      </c>
      <c r="B22" s="255" t="s">
        <v>16</v>
      </c>
      <c r="C22" s="245">
        <v>1</v>
      </c>
      <c r="D22" s="245">
        <v>1</v>
      </c>
      <c r="E22" s="245">
        <f t="shared" si="2"/>
        <v>1</v>
      </c>
      <c r="F22" s="256">
        <v>91275</v>
      </c>
      <c r="G22" s="256">
        <f t="shared" si="7"/>
        <v>91275</v>
      </c>
      <c r="H22" s="225">
        <v>8725</v>
      </c>
      <c r="I22" s="262"/>
      <c r="J22" s="265">
        <f t="shared" si="4"/>
        <v>8725</v>
      </c>
      <c r="K22" s="266">
        <f t="shared" si="6"/>
        <v>100000</v>
      </c>
      <c r="L22" s="266">
        <f t="shared" si="8"/>
        <v>100000</v>
      </c>
      <c r="M22" s="266">
        <f t="shared" si="5"/>
        <v>1200000</v>
      </c>
    </row>
    <row r="23" spans="1:13" x14ac:dyDescent="0.3">
      <c r="A23" s="267">
        <v>20</v>
      </c>
      <c r="B23" s="255" t="s">
        <v>17</v>
      </c>
      <c r="C23" s="245">
        <v>1</v>
      </c>
      <c r="D23" s="245">
        <v>1</v>
      </c>
      <c r="E23" s="245">
        <f t="shared" si="2"/>
        <v>1</v>
      </c>
      <c r="F23" s="256">
        <v>91275</v>
      </c>
      <c r="G23" s="256">
        <f t="shared" si="7"/>
        <v>91275</v>
      </c>
      <c r="H23" s="225">
        <v>8725</v>
      </c>
      <c r="I23" s="262"/>
      <c r="J23" s="265">
        <f t="shared" si="4"/>
        <v>8725</v>
      </c>
      <c r="K23" s="266">
        <f t="shared" si="6"/>
        <v>100000</v>
      </c>
      <c r="L23" s="266">
        <f t="shared" si="8"/>
        <v>100000</v>
      </c>
      <c r="M23" s="266">
        <f t="shared" si="5"/>
        <v>1200000</v>
      </c>
    </row>
    <row r="24" spans="1:13" x14ac:dyDescent="0.3">
      <c r="A24" s="245">
        <v>21</v>
      </c>
      <c r="B24" s="255" t="s">
        <v>17</v>
      </c>
      <c r="C24" s="245">
        <v>1</v>
      </c>
      <c r="D24" s="245">
        <v>1</v>
      </c>
      <c r="E24" s="245">
        <f t="shared" si="2"/>
        <v>1</v>
      </c>
      <c r="F24" s="256">
        <v>91275</v>
      </c>
      <c r="G24" s="256">
        <f t="shared" si="7"/>
        <v>91275</v>
      </c>
      <c r="H24" s="225">
        <v>8725</v>
      </c>
      <c r="I24" s="262"/>
      <c r="J24" s="265">
        <f t="shared" si="4"/>
        <v>8725</v>
      </c>
      <c r="K24" s="266">
        <f t="shared" si="6"/>
        <v>100000</v>
      </c>
      <c r="L24" s="266">
        <f t="shared" si="8"/>
        <v>100000</v>
      </c>
      <c r="M24" s="266">
        <f t="shared" si="5"/>
        <v>1200000</v>
      </c>
    </row>
    <row r="25" spans="1:13" ht="24.75" customHeight="1" x14ac:dyDescent="0.3">
      <c r="A25" s="267">
        <v>22</v>
      </c>
      <c r="B25" s="255" t="s">
        <v>18</v>
      </c>
      <c r="C25" s="245">
        <v>1</v>
      </c>
      <c r="D25" s="245">
        <v>0.5</v>
      </c>
      <c r="E25" s="245">
        <f t="shared" si="2"/>
        <v>0.5</v>
      </c>
      <c r="F25" s="268">
        <v>88312</v>
      </c>
      <c r="G25" s="268">
        <f t="shared" si="7"/>
        <v>44156</v>
      </c>
      <c r="H25" s="225">
        <v>8725</v>
      </c>
      <c r="I25" s="262"/>
      <c r="J25" s="265">
        <f t="shared" si="4"/>
        <v>11688</v>
      </c>
      <c r="K25" s="266">
        <v>100000</v>
      </c>
      <c r="L25" s="266">
        <f t="shared" si="8"/>
        <v>50000</v>
      </c>
      <c r="M25" s="266">
        <f t="shared" si="5"/>
        <v>600000</v>
      </c>
    </row>
    <row r="26" spans="1:13" x14ac:dyDescent="0.3">
      <c r="A26" s="245">
        <v>23</v>
      </c>
      <c r="B26" s="257" t="s">
        <v>19</v>
      </c>
      <c r="C26" s="245">
        <v>1</v>
      </c>
      <c r="D26" s="245">
        <v>0.5</v>
      </c>
      <c r="E26" s="245">
        <f t="shared" si="2"/>
        <v>0.5</v>
      </c>
      <c r="F26" s="256">
        <v>91275</v>
      </c>
      <c r="G26" s="256">
        <f t="shared" si="7"/>
        <v>45637.5</v>
      </c>
      <c r="H26" s="225">
        <v>8725</v>
      </c>
      <c r="I26" s="262"/>
      <c r="J26" s="265">
        <f t="shared" si="4"/>
        <v>8725</v>
      </c>
      <c r="K26" s="266">
        <f t="shared" si="6"/>
        <v>100000</v>
      </c>
      <c r="L26" s="266">
        <f t="shared" si="8"/>
        <v>50000</v>
      </c>
      <c r="M26" s="266">
        <f t="shared" si="5"/>
        <v>600000</v>
      </c>
    </row>
    <row r="27" spans="1:13" x14ac:dyDescent="0.3">
      <c r="A27" s="245">
        <v>24</v>
      </c>
      <c r="B27" s="257" t="s">
        <v>20</v>
      </c>
      <c r="C27" s="245">
        <v>1</v>
      </c>
      <c r="D27" s="245">
        <v>1</v>
      </c>
      <c r="E27" s="245">
        <f t="shared" si="2"/>
        <v>1</v>
      </c>
      <c r="F27" s="256">
        <v>91275</v>
      </c>
      <c r="G27" s="256">
        <f t="shared" si="7"/>
        <v>91275</v>
      </c>
      <c r="H27" s="225">
        <v>8725</v>
      </c>
      <c r="I27" s="262"/>
      <c r="J27" s="265">
        <f t="shared" si="4"/>
        <v>8725</v>
      </c>
      <c r="K27" s="266">
        <f t="shared" si="6"/>
        <v>100000</v>
      </c>
      <c r="L27" s="266">
        <f t="shared" si="8"/>
        <v>100000</v>
      </c>
      <c r="M27" s="266">
        <f t="shared" si="5"/>
        <v>1200000</v>
      </c>
    </row>
    <row r="28" spans="1:13" x14ac:dyDescent="0.3">
      <c r="A28" s="267">
        <v>25</v>
      </c>
      <c r="B28" s="257" t="s">
        <v>20</v>
      </c>
      <c r="C28" s="245">
        <v>1</v>
      </c>
      <c r="D28" s="245">
        <v>1</v>
      </c>
      <c r="E28" s="245">
        <f t="shared" si="2"/>
        <v>1</v>
      </c>
      <c r="F28" s="256">
        <v>91275</v>
      </c>
      <c r="G28" s="256">
        <f t="shared" si="7"/>
        <v>91275</v>
      </c>
      <c r="H28" s="225">
        <v>8725</v>
      </c>
      <c r="I28" s="262"/>
      <c r="J28" s="265">
        <f t="shared" si="4"/>
        <v>8725</v>
      </c>
      <c r="K28" s="266">
        <f t="shared" si="6"/>
        <v>100000</v>
      </c>
      <c r="L28" s="266">
        <f t="shared" si="8"/>
        <v>100000</v>
      </c>
      <c r="M28" s="266">
        <f t="shared" si="5"/>
        <v>1200000</v>
      </c>
    </row>
    <row r="29" spans="1:13" x14ac:dyDescent="0.3">
      <c r="A29" s="245">
        <v>26</v>
      </c>
      <c r="B29" s="257" t="s">
        <v>20</v>
      </c>
      <c r="C29" s="245">
        <v>1</v>
      </c>
      <c r="D29" s="245">
        <v>1</v>
      </c>
      <c r="E29" s="245">
        <f t="shared" si="2"/>
        <v>1</v>
      </c>
      <c r="F29" s="256">
        <v>91275</v>
      </c>
      <c r="G29" s="256">
        <f t="shared" si="7"/>
        <v>91275</v>
      </c>
      <c r="H29" s="225">
        <v>8725</v>
      </c>
      <c r="I29" s="262"/>
      <c r="J29" s="265">
        <f t="shared" si="4"/>
        <v>8725</v>
      </c>
      <c r="K29" s="266">
        <f t="shared" si="6"/>
        <v>100000</v>
      </c>
      <c r="L29" s="266">
        <f t="shared" si="8"/>
        <v>100000</v>
      </c>
      <c r="M29" s="266">
        <f t="shared" si="5"/>
        <v>1200000</v>
      </c>
    </row>
    <row r="30" spans="1:13" x14ac:dyDescent="0.3">
      <c r="A30" s="267">
        <v>27</v>
      </c>
      <c r="B30" s="257" t="s">
        <v>20</v>
      </c>
      <c r="C30" s="245">
        <v>1</v>
      </c>
      <c r="D30" s="245">
        <v>1</v>
      </c>
      <c r="E30" s="245">
        <f t="shared" si="2"/>
        <v>1</v>
      </c>
      <c r="F30" s="256">
        <v>91275</v>
      </c>
      <c r="G30" s="256">
        <f t="shared" si="7"/>
        <v>91275</v>
      </c>
      <c r="H30" s="225">
        <v>8725</v>
      </c>
      <c r="I30" s="262"/>
      <c r="J30" s="265">
        <f t="shared" si="4"/>
        <v>8725</v>
      </c>
      <c r="K30" s="266">
        <f t="shared" si="6"/>
        <v>100000</v>
      </c>
      <c r="L30" s="266">
        <f t="shared" si="8"/>
        <v>100000</v>
      </c>
      <c r="M30" s="266">
        <f t="shared" si="5"/>
        <v>1200000</v>
      </c>
    </row>
    <row r="31" spans="1:13" x14ac:dyDescent="0.3">
      <c r="A31" s="245">
        <v>28</v>
      </c>
      <c r="B31" s="255" t="s">
        <v>21</v>
      </c>
      <c r="C31" s="245">
        <v>1</v>
      </c>
      <c r="D31" s="245">
        <v>1</v>
      </c>
      <c r="E31" s="245">
        <f t="shared" si="2"/>
        <v>1</v>
      </c>
      <c r="F31" s="256">
        <v>91275</v>
      </c>
      <c r="G31" s="256">
        <f t="shared" si="7"/>
        <v>91275</v>
      </c>
      <c r="H31" s="225">
        <v>8725</v>
      </c>
      <c r="I31" s="262"/>
      <c r="J31" s="265">
        <f t="shared" si="4"/>
        <v>8725</v>
      </c>
      <c r="K31" s="266">
        <f t="shared" si="6"/>
        <v>100000</v>
      </c>
      <c r="L31" s="266">
        <f t="shared" si="8"/>
        <v>100000</v>
      </c>
      <c r="M31" s="266">
        <f t="shared" si="5"/>
        <v>1200000</v>
      </c>
    </row>
    <row r="32" spans="1:13" x14ac:dyDescent="0.3">
      <c r="A32" s="245">
        <v>29</v>
      </c>
      <c r="B32" s="255" t="s">
        <v>21</v>
      </c>
      <c r="C32" s="245">
        <v>1</v>
      </c>
      <c r="D32" s="245">
        <v>1</v>
      </c>
      <c r="E32" s="245">
        <f t="shared" si="2"/>
        <v>1</v>
      </c>
      <c r="F32" s="256">
        <v>91275</v>
      </c>
      <c r="G32" s="256">
        <f t="shared" si="7"/>
        <v>91275</v>
      </c>
      <c r="H32" s="225">
        <v>8725</v>
      </c>
      <c r="I32" s="262"/>
      <c r="J32" s="265">
        <f t="shared" si="4"/>
        <v>8725</v>
      </c>
      <c r="K32" s="266">
        <f t="shared" si="6"/>
        <v>100000</v>
      </c>
      <c r="L32" s="266">
        <f t="shared" si="8"/>
        <v>100000</v>
      </c>
      <c r="M32" s="266">
        <f t="shared" si="5"/>
        <v>1200000</v>
      </c>
    </row>
    <row r="33" spans="1:13" x14ac:dyDescent="0.3">
      <c r="A33" s="267">
        <v>30</v>
      </c>
      <c r="B33" s="255" t="s">
        <v>21</v>
      </c>
      <c r="C33" s="245">
        <v>1</v>
      </c>
      <c r="D33" s="245">
        <v>1</v>
      </c>
      <c r="E33" s="245">
        <f t="shared" si="2"/>
        <v>1</v>
      </c>
      <c r="F33" s="256">
        <v>91275</v>
      </c>
      <c r="G33" s="256">
        <f t="shared" si="7"/>
        <v>91275</v>
      </c>
      <c r="H33" s="225">
        <v>8725</v>
      </c>
      <c r="I33" s="262"/>
      <c r="J33" s="265">
        <f t="shared" si="4"/>
        <v>8725</v>
      </c>
      <c r="K33" s="266">
        <f t="shared" si="6"/>
        <v>100000</v>
      </c>
      <c r="L33" s="266">
        <f t="shared" si="8"/>
        <v>100000</v>
      </c>
      <c r="M33" s="266">
        <f t="shared" si="5"/>
        <v>1200000</v>
      </c>
    </row>
    <row r="34" spans="1:13" x14ac:dyDescent="0.3">
      <c r="A34" s="245">
        <v>31</v>
      </c>
      <c r="B34" s="255" t="s">
        <v>21</v>
      </c>
      <c r="C34" s="245">
        <v>1</v>
      </c>
      <c r="D34" s="245">
        <v>1</v>
      </c>
      <c r="E34" s="245">
        <f t="shared" si="2"/>
        <v>1</v>
      </c>
      <c r="F34" s="256">
        <v>91275</v>
      </c>
      <c r="G34" s="256">
        <f t="shared" si="7"/>
        <v>91275</v>
      </c>
      <c r="H34" s="225">
        <v>8725</v>
      </c>
      <c r="I34" s="262"/>
      <c r="J34" s="265">
        <f t="shared" si="4"/>
        <v>8725</v>
      </c>
      <c r="K34" s="266">
        <f t="shared" si="6"/>
        <v>100000</v>
      </c>
      <c r="L34" s="266">
        <f t="shared" si="8"/>
        <v>100000</v>
      </c>
      <c r="M34" s="266">
        <f t="shared" si="5"/>
        <v>1200000</v>
      </c>
    </row>
    <row r="35" spans="1:13" x14ac:dyDescent="0.3">
      <c r="A35" s="267">
        <v>32</v>
      </c>
      <c r="B35" s="255" t="s">
        <v>22</v>
      </c>
      <c r="C35" s="245">
        <v>1</v>
      </c>
      <c r="D35" s="245">
        <v>1</v>
      </c>
      <c r="E35" s="245">
        <f t="shared" si="2"/>
        <v>1</v>
      </c>
      <c r="F35" s="256">
        <v>91275</v>
      </c>
      <c r="G35" s="256">
        <f t="shared" si="7"/>
        <v>91275</v>
      </c>
      <c r="H35" s="225">
        <v>8725</v>
      </c>
      <c r="I35" s="262"/>
      <c r="J35" s="265">
        <f t="shared" si="4"/>
        <v>8725</v>
      </c>
      <c r="K35" s="266">
        <f t="shared" si="6"/>
        <v>100000</v>
      </c>
      <c r="L35" s="266">
        <f t="shared" si="8"/>
        <v>100000</v>
      </c>
      <c r="M35" s="266">
        <f t="shared" si="5"/>
        <v>1200000</v>
      </c>
    </row>
    <row r="36" spans="1:13" x14ac:dyDescent="0.3">
      <c r="A36" s="245">
        <v>33</v>
      </c>
      <c r="B36" s="255" t="s">
        <v>23</v>
      </c>
      <c r="C36" s="245">
        <v>1</v>
      </c>
      <c r="D36" s="245">
        <v>1</v>
      </c>
      <c r="E36" s="245">
        <f t="shared" si="2"/>
        <v>1</v>
      </c>
      <c r="F36" s="256">
        <v>88312</v>
      </c>
      <c r="G36" s="256">
        <f t="shared" si="7"/>
        <v>88312</v>
      </c>
      <c r="H36" s="225">
        <v>8725</v>
      </c>
      <c r="I36" s="262"/>
      <c r="J36" s="265">
        <f t="shared" si="4"/>
        <v>11688</v>
      </c>
      <c r="K36" s="266">
        <v>100000</v>
      </c>
      <c r="L36" s="266">
        <f t="shared" si="8"/>
        <v>100000</v>
      </c>
      <c r="M36" s="266">
        <f t="shared" si="5"/>
        <v>1200000</v>
      </c>
    </row>
    <row r="37" spans="1:13" ht="12.75" customHeight="1" x14ac:dyDescent="0.3">
      <c r="A37" s="245">
        <v>34</v>
      </c>
      <c r="B37" s="255" t="s">
        <v>23</v>
      </c>
      <c r="C37" s="245">
        <v>1</v>
      </c>
      <c r="D37" s="245">
        <v>1</v>
      </c>
      <c r="E37" s="245">
        <f t="shared" si="2"/>
        <v>1</v>
      </c>
      <c r="F37" s="256">
        <v>88312</v>
      </c>
      <c r="G37" s="256">
        <f t="shared" si="7"/>
        <v>88312</v>
      </c>
      <c r="H37" s="225">
        <v>8725</v>
      </c>
      <c r="I37" s="262"/>
      <c r="J37" s="265">
        <f t="shared" si="4"/>
        <v>11688</v>
      </c>
      <c r="K37" s="266">
        <v>100000</v>
      </c>
      <c r="L37" s="266">
        <f t="shared" si="8"/>
        <v>100000</v>
      </c>
      <c r="M37" s="266">
        <f t="shared" si="5"/>
        <v>1200000</v>
      </c>
    </row>
    <row r="38" spans="1:13" x14ac:dyDescent="0.3">
      <c r="A38" s="267">
        <v>35</v>
      </c>
      <c r="B38" s="255" t="s">
        <v>23</v>
      </c>
      <c r="C38" s="245">
        <v>1</v>
      </c>
      <c r="D38" s="245">
        <v>1</v>
      </c>
      <c r="E38" s="245">
        <f t="shared" si="2"/>
        <v>1</v>
      </c>
      <c r="F38" s="256">
        <v>88312</v>
      </c>
      <c r="G38" s="256">
        <f t="shared" si="7"/>
        <v>88312</v>
      </c>
      <c r="H38" s="225">
        <v>8725</v>
      </c>
      <c r="I38" s="262"/>
      <c r="J38" s="265">
        <f t="shared" si="4"/>
        <v>11688</v>
      </c>
      <c r="K38" s="266">
        <v>100000</v>
      </c>
      <c r="L38" s="266">
        <f t="shared" si="8"/>
        <v>100000</v>
      </c>
      <c r="M38" s="266">
        <f t="shared" si="5"/>
        <v>1200000</v>
      </c>
    </row>
    <row r="39" spans="1:13" ht="14.25" customHeight="1" x14ac:dyDescent="0.3">
      <c r="A39" s="245">
        <v>36</v>
      </c>
      <c r="B39" s="255" t="s">
        <v>24</v>
      </c>
      <c r="C39" s="245">
        <v>4</v>
      </c>
      <c r="D39" s="245">
        <v>1</v>
      </c>
      <c r="E39" s="245">
        <f t="shared" si="2"/>
        <v>4</v>
      </c>
      <c r="F39" s="256">
        <v>88312</v>
      </c>
      <c r="G39" s="256">
        <f t="shared" si="7"/>
        <v>353248</v>
      </c>
      <c r="H39" s="225">
        <v>8725</v>
      </c>
      <c r="I39" s="262"/>
      <c r="J39" s="265">
        <f t="shared" si="4"/>
        <v>11688</v>
      </c>
      <c r="K39" s="266">
        <v>100000</v>
      </c>
      <c r="L39" s="266">
        <f t="shared" si="8"/>
        <v>400000</v>
      </c>
      <c r="M39" s="266">
        <f t="shared" si="5"/>
        <v>4800000</v>
      </c>
    </row>
    <row r="40" spans="1:13" x14ac:dyDescent="0.3">
      <c r="A40" s="267">
        <v>37</v>
      </c>
      <c r="B40" s="255" t="s">
        <v>191</v>
      </c>
      <c r="C40" s="245">
        <v>1</v>
      </c>
      <c r="D40" s="245">
        <v>1</v>
      </c>
      <c r="E40" s="245">
        <f t="shared" si="2"/>
        <v>1</v>
      </c>
      <c r="F40" s="256">
        <v>105000</v>
      </c>
      <c r="G40" s="256">
        <f t="shared" si="7"/>
        <v>105000</v>
      </c>
      <c r="H40" s="264">
        <v>0.08</v>
      </c>
      <c r="I40" s="262">
        <f>F40*H40</f>
        <v>8400</v>
      </c>
      <c r="J40" s="265">
        <f t="shared" si="4"/>
        <v>8400</v>
      </c>
      <c r="K40" s="266">
        <f>F40*H40+F40</f>
        <v>113400</v>
      </c>
      <c r="L40" s="266">
        <f t="shared" si="8"/>
        <v>113400</v>
      </c>
      <c r="M40" s="266">
        <f t="shared" si="5"/>
        <v>1360800</v>
      </c>
    </row>
    <row r="41" spans="1:13" x14ac:dyDescent="0.3">
      <c r="A41" s="245">
        <v>38</v>
      </c>
      <c r="B41" s="255" t="s">
        <v>192</v>
      </c>
      <c r="C41" s="245">
        <v>4</v>
      </c>
      <c r="D41" s="245">
        <v>1</v>
      </c>
      <c r="E41" s="245">
        <f t="shared" si="2"/>
        <v>4</v>
      </c>
      <c r="F41" s="256">
        <v>91275</v>
      </c>
      <c r="G41" s="256">
        <f t="shared" si="7"/>
        <v>365100</v>
      </c>
      <c r="H41" s="225">
        <v>8725</v>
      </c>
      <c r="I41" s="262"/>
      <c r="J41" s="265">
        <f t="shared" si="4"/>
        <v>8725</v>
      </c>
      <c r="K41" s="266">
        <f t="shared" ref="K41:K43" si="9">+F41+H41</f>
        <v>100000</v>
      </c>
      <c r="L41" s="266">
        <f t="shared" si="8"/>
        <v>400000</v>
      </c>
      <c r="M41" s="266">
        <f>SUM(L41*6)</f>
        <v>2400000</v>
      </c>
    </row>
    <row r="42" spans="1:13" ht="15" customHeight="1" x14ac:dyDescent="0.3">
      <c r="A42" s="245">
        <v>39</v>
      </c>
      <c r="B42" s="255" t="s">
        <v>193</v>
      </c>
      <c r="C42" s="245">
        <v>1</v>
      </c>
      <c r="D42" s="245">
        <v>1</v>
      </c>
      <c r="E42" s="245">
        <f t="shared" si="2"/>
        <v>1</v>
      </c>
      <c r="F42" s="256">
        <v>91275</v>
      </c>
      <c r="G42" s="256">
        <f t="shared" si="7"/>
        <v>91275</v>
      </c>
      <c r="H42" s="225">
        <v>8725</v>
      </c>
      <c r="I42" s="262"/>
      <c r="J42" s="265">
        <f t="shared" si="4"/>
        <v>8725</v>
      </c>
      <c r="K42" s="266">
        <f t="shared" si="9"/>
        <v>100000</v>
      </c>
      <c r="L42" s="266">
        <f t="shared" si="8"/>
        <v>100000</v>
      </c>
      <c r="M42" s="266">
        <f t="shared" si="5"/>
        <v>1200000</v>
      </c>
    </row>
    <row r="43" spans="1:13" x14ac:dyDescent="0.3">
      <c r="A43" s="267">
        <v>40</v>
      </c>
      <c r="B43" s="255" t="s">
        <v>24</v>
      </c>
      <c r="C43" s="245">
        <v>1</v>
      </c>
      <c r="D43" s="245">
        <v>1</v>
      </c>
      <c r="E43" s="245">
        <f t="shared" si="2"/>
        <v>1</v>
      </c>
      <c r="F43" s="256">
        <v>91275</v>
      </c>
      <c r="G43" s="256">
        <f t="shared" si="7"/>
        <v>91275</v>
      </c>
      <c r="H43" s="225">
        <v>8725</v>
      </c>
      <c r="I43" s="262"/>
      <c r="J43" s="265">
        <f t="shared" si="4"/>
        <v>8725</v>
      </c>
      <c r="K43" s="266">
        <f t="shared" si="9"/>
        <v>100000</v>
      </c>
      <c r="L43" s="266">
        <f t="shared" si="8"/>
        <v>100000</v>
      </c>
      <c r="M43" s="266">
        <f t="shared" si="5"/>
        <v>1200000</v>
      </c>
    </row>
    <row r="44" spans="1:13" ht="20.25" customHeight="1" x14ac:dyDescent="0.3">
      <c r="A44" s="245">
        <v>41</v>
      </c>
      <c r="B44" s="255" t="s">
        <v>213</v>
      </c>
      <c r="C44" s="245">
        <v>1</v>
      </c>
      <c r="D44" s="245">
        <v>1</v>
      </c>
      <c r="E44" s="245">
        <f t="shared" si="2"/>
        <v>1</v>
      </c>
      <c r="F44" s="256"/>
      <c r="G44" s="256"/>
      <c r="H44" s="225"/>
      <c r="I44" s="262"/>
      <c r="J44" s="265"/>
      <c r="K44" s="266">
        <v>100000</v>
      </c>
      <c r="L44" s="266">
        <f t="shared" si="8"/>
        <v>100000</v>
      </c>
      <c r="M44" s="266">
        <f t="shared" si="5"/>
        <v>1200000</v>
      </c>
    </row>
    <row r="45" spans="1:13" ht="17.25" customHeight="1" x14ac:dyDescent="0.3">
      <c r="A45" s="231"/>
      <c r="B45" s="269" t="s">
        <v>25</v>
      </c>
      <c r="C45" s="231">
        <f>SUM(C4:C44)</f>
        <v>47</v>
      </c>
      <c r="D45" s="270">
        <f t="shared" ref="D45:E45" si="10">SUM(D4:D44)</f>
        <v>39</v>
      </c>
      <c r="E45" s="270">
        <f t="shared" si="10"/>
        <v>45</v>
      </c>
      <c r="F45" s="256"/>
      <c r="G45" s="258">
        <f>SUM(G4:G43)</f>
        <v>4041801</v>
      </c>
      <c r="H45" s="225"/>
      <c r="I45" s="262"/>
      <c r="J45" s="265"/>
      <c r="K45" s="266"/>
      <c r="L45" s="271">
        <f>SUM(L4:L44)</f>
        <v>4612400</v>
      </c>
      <c r="M45" s="271">
        <f>SUM(M4:M44)</f>
        <v>52948800</v>
      </c>
    </row>
    <row r="46" spans="1:13" x14ac:dyDescent="0.3">
      <c r="A46" s="260"/>
      <c r="B46" s="259"/>
      <c r="C46" s="272"/>
      <c r="D46" s="273"/>
      <c r="E46" s="273"/>
      <c r="F46" s="259"/>
      <c r="G46" s="274">
        <f>G45*12</f>
        <v>48501612</v>
      </c>
      <c r="H46" s="275"/>
      <c r="I46" s="275"/>
      <c r="J46" s="261"/>
      <c r="K46" s="275"/>
      <c r="L46" s="275"/>
      <c r="M46" s="275"/>
    </row>
  </sheetData>
  <sheetProtection algorithmName="SHA-512" hashValue="8mhrD+Qxfthbv1Eb8moxH/auJkqZn0YbSs1RDavYPLfUAvrzUoSJm5dmnp21jOvVtthIoNnzc6fkibSBG7hTJA==" saltValue="SiSLFp+wrQwUHAk9MIzJNw==" spinCount="100000" sheet="1" selectLockedCells="1" selectUnlockedCells="1"/>
  <mergeCells count="1">
    <mergeCell ref="A1:M1"/>
  </mergeCells>
  <pageMargins left="0.25" right="0.25" top="0.23" bottom="0.2" header="0.2" footer="0.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O13" sqref="O13"/>
    </sheetView>
  </sheetViews>
  <sheetFormatPr defaultRowHeight="16.5" x14ac:dyDescent="0.3"/>
  <cols>
    <col min="1" max="1" width="5" style="1" customWidth="1"/>
    <col min="2" max="2" width="26.85546875" style="1" customWidth="1"/>
    <col min="3" max="3" width="9" style="2" customWidth="1"/>
    <col min="4" max="4" width="12.140625" style="7" hidden="1" customWidth="1"/>
    <col min="5" max="5" width="16.140625" style="7" hidden="1" customWidth="1"/>
    <col min="6" max="6" width="9.140625" style="1" hidden="1" customWidth="1"/>
    <col min="7" max="7" width="15" style="174" hidden="1" customWidth="1"/>
    <col min="8" max="8" width="10.7109375" style="1" hidden="1" customWidth="1"/>
    <col min="9" max="9" width="17.85546875" style="1" customWidth="1"/>
    <col min="10" max="10" width="19" style="1" customWidth="1"/>
    <col min="11" max="11" width="20.140625" style="1" customWidth="1"/>
    <col min="12" max="16384" width="9.140625" style="1"/>
  </cols>
  <sheetData>
    <row r="1" spans="1:11" ht="66" customHeight="1" x14ac:dyDescent="0.3">
      <c r="A1" s="290" t="s">
        <v>153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s="2" customFormat="1" ht="42.75" customHeight="1" x14ac:dyDescent="0.25">
      <c r="A2" s="210" t="s">
        <v>0</v>
      </c>
      <c r="B2" s="80" t="s">
        <v>119</v>
      </c>
      <c r="C2" s="210" t="s">
        <v>1</v>
      </c>
      <c r="D2" s="210" t="s">
        <v>85</v>
      </c>
      <c r="E2" s="210" t="s">
        <v>147</v>
      </c>
      <c r="F2" s="24"/>
      <c r="G2" s="110"/>
      <c r="H2" s="24"/>
      <c r="I2" s="210" t="s">
        <v>85</v>
      </c>
      <c r="J2" s="210" t="s">
        <v>221</v>
      </c>
      <c r="K2" s="210" t="s">
        <v>210</v>
      </c>
    </row>
    <row r="3" spans="1:11" s="2" customFormat="1" x14ac:dyDescent="0.25">
      <c r="A3" s="128">
        <v>1</v>
      </c>
      <c r="B3" s="128">
        <v>2</v>
      </c>
      <c r="C3" s="46">
        <v>3</v>
      </c>
      <c r="D3" s="128">
        <v>4</v>
      </c>
      <c r="E3" s="128">
        <v>5</v>
      </c>
      <c r="F3" s="24"/>
      <c r="G3" s="110"/>
      <c r="H3" s="24"/>
      <c r="I3" s="24">
        <v>4</v>
      </c>
      <c r="J3" s="24">
        <v>5</v>
      </c>
      <c r="K3" s="210">
        <v>6</v>
      </c>
    </row>
    <row r="4" spans="1:11" x14ac:dyDescent="0.3">
      <c r="A4" s="218">
        <v>1</v>
      </c>
      <c r="B4" s="234" t="s">
        <v>2</v>
      </c>
      <c r="C4" s="235">
        <v>1</v>
      </c>
      <c r="D4" s="236">
        <v>145976</v>
      </c>
      <c r="E4" s="236">
        <f t="shared" ref="E4:E20" si="0">D4*C4</f>
        <v>145976</v>
      </c>
      <c r="F4" s="107">
        <v>0.08</v>
      </c>
      <c r="G4" s="237">
        <f>I4-D4</f>
        <v>14024</v>
      </c>
      <c r="H4" s="127">
        <f>D4*F4</f>
        <v>11678.08</v>
      </c>
      <c r="I4" s="239">
        <v>160000</v>
      </c>
      <c r="J4" s="239">
        <f>I4*C4</f>
        <v>160000</v>
      </c>
      <c r="K4" s="239">
        <f>J4*12</f>
        <v>1920000</v>
      </c>
    </row>
    <row r="5" spans="1:11" ht="27" x14ac:dyDescent="0.3">
      <c r="A5" s="135">
        <v>2</v>
      </c>
      <c r="B5" s="38" t="s">
        <v>86</v>
      </c>
      <c r="C5" s="133">
        <v>1</v>
      </c>
      <c r="D5" s="134">
        <v>98312</v>
      </c>
      <c r="E5" s="134">
        <f t="shared" si="0"/>
        <v>98312</v>
      </c>
      <c r="F5" s="107">
        <v>0.08</v>
      </c>
      <c r="G5" s="182">
        <f t="shared" ref="G5:G20" si="1">I5-D5</f>
        <v>8688</v>
      </c>
      <c r="H5" s="127">
        <f t="shared" ref="H5:H6" si="2">D5*F5</f>
        <v>7864.96</v>
      </c>
      <c r="I5" s="165">
        <v>107000</v>
      </c>
      <c r="J5" s="165">
        <f t="shared" ref="J5:J20" si="3">I5*C5</f>
        <v>107000</v>
      </c>
      <c r="K5" s="165">
        <f t="shared" ref="K5:K20" si="4">J5*12</f>
        <v>1284000</v>
      </c>
    </row>
    <row r="6" spans="1:11" x14ac:dyDescent="0.3">
      <c r="A6" s="24">
        <v>3</v>
      </c>
      <c r="B6" s="38" t="s">
        <v>15</v>
      </c>
      <c r="C6" s="133">
        <v>1</v>
      </c>
      <c r="D6" s="134">
        <v>101275</v>
      </c>
      <c r="E6" s="134">
        <f>D6*C6</f>
        <v>101275</v>
      </c>
      <c r="F6" s="107">
        <v>0.08</v>
      </c>
      <c r="G6" s="182">
        <f t="shared" si="1"/>
        <v>8725</v>
      </c>
      <c r="H6" s="127">
        <f t="shared" si="2"/>
        <v>8102</v>
      </c>
      <c r="I6" s="165">
        <v>110000</v>
      </c>
      <c r="J6" s="165">
        <f t="shared" si="3"/>
        <v>110000</v>
      </c>
      <c r="K6" s="165">
        <f t="shared" si="4"/>
        <v>1320000</v>
      </c>
    </row>
    <row r="7" spans="1:11" x14ac:dyDescent="0.3">
      <c r="A7" s="135">
        <v>4</v>
      </c>
      <c r="B7" s="38" t="s">
        <v>87</v>
      </c>
      <c r="C7" s="133">
        <v>0.55000000000000004</v>
      </c>
      <c r="D7" s="134">
        <v>88312</v>
      </c>
      <c r="E7" s="134">
        <f t="shared" si="0"/>
        <v>48571.600000000006</v>
      </c>
      <c r="F7" s="105">
        <v>8725</v>
      </c>
      <c r="G7" s="182">
        <f t="shared" si="1"/>
        <v>11688</v>
      </c>
      <c r="H7" s="142"/>
      <c r="I7" s="159">
        <v>100000</v>
      </c>
      <c r="J7" s="165">
        <f t="shared" si="3"/>
        <v>55000.000000000007</v>
      </c>
      <c r="K7" s="165">
        <f t="shared" si="4"/>
        <v>660000.00000000012</v>
      </c>
    </row>
    <row r="8" spans="1:11" ht="27" x14ac:dyDescent="0.3">
      <c r="A8" s="24">
        <v>5</v>
      </c>
      <c r="B8" s="33" t="s">
        <v>88</v>
      </c>
      <c r="C8" s="133">
        <v>1.1499999999999999</v>
      </c>
      <c r="D8" s="134">
        <v>88312</v>
      </c>
      <c r="E8" s="134">
        <f t="shared" si="0"/>
        <v>101558.79999999999</v>
      </c>
      <c r="F8" s="105">
        <v>8725</v>
      </c>
      <c r="G8" s="182">
        <f t="shared" si="1"/>
        <v>11688</v>
      </c>
      <c r="H8" s="142"/>
      <c r="I8" s="159">
        <v>100000</v>
      </c>
      <c r="J8" s="165">
        <f t="shared" si="3"/>
        <v>114999.99999999999</v>
      </c>
      <c r="K8" s="165">
        <f t="shared" si="4"/>
        <v>1379999.9999999998</v>
      </c>
    </row>
    <row r="9" spans="1:11" ht="27" x14ac:dyDescent="0.3">
      <c r="A9" s="135">
        <v>6</v>
      </c>
      <c r="B9" s="33" t="s">
        <v>89</v>
      </c>
      <c r="C9" s="133">
        <v>0.7</v>
      </c>
      <c r="D9" s="134">
        <v>88312</v>
      </c>
      <c r="E9" s="134">
        <f t="shared" si="0"/>
        <v>61818.399999999994</v>
      </c>
      <c r="F9" s="105">
        <v>8725</v>
      </c>
      <c r="G9" s="182">
        <f t="shared" si="1"/>
        <v>11688</v>
      </c>
      <c r="H9" s="142"/>
      <c r="I9" s="159">
        <v>100000</v>
      </c>
      <c r="J9" s="165">
        <f t="shared" si="3"/>
        <v>70000</v>
      </c>
      <c r="K9" s="165">
        <f t="shared" si="4"/>
        <v>840000</v>
      </c>
    </row>
    <row r="10" spans="1:11" ht="27" x14ac:dyDescent="0.3">
      <c r="A10" s="24">
        <v>7</v>
      </c>
      <c r="B10" s="33" t="s">
        <v>90</v>
      </c>
      <c r="C10" s="133">
        <v>0.7</v>
      </c>
      <c r="D10" s="134">
        <v>88312</v>
      </c>
      <c r="E10" s="134">
        <f t="shared" si="0"/>
        <v>61818.399999999994</v>
      </c>
      <c r="F10" s="105">
        <v>8725</v>
      </c>
      <c r="G10" s="182">
        <f t="shared" si="1"/>
        <v>11688</v>
      </c>
      <c r="H10" s="142"/>
      <c r="I10" s="159">
        <v>100000</v>
      </c>
      <c r="J10" s="165">
        <f t="shared" si="3"/>
        <v>70000</v>
      </c>
      <c r="K10" s="165">
        <f t="shared" si="4"/>
        <v>840000</v>
      </c>
    </row>
    <row r="11" spans="1:11" ht="27" x14ac:dyDescent="0.3">
      <c r="A11" s="135">
        <v>8</v>
      </c>
      <c r="B11" s="33" t="s">
        <v>91</v>
      </c>
      <c r="C11" s="133">
        <v>1</v>
      </c>
      <c r="D11" s="134">
        <v>91275</v>
      </c>
      <c r="E11" s="134">
        <f t="shared" si="0"/>
        <v>91275</v>
      </c>
      <c r="F11" s="105">
        <v>8725</v>
      </c>
      <c r="G11" s="182">
        <f t="shared" si="1"/>
        <v>8725</v>
      </c>
      <c r="H11" s="142"/>
      <c r="I11" s="159">
        <f t="shared" ref="I11:I17" si="5">+D11+F11</f>
        <v>100000</v>
      </c>
      <c r="J11" s="165">
        <f t="shared" si="3"/>
        <v>100000</v>
      </c>
      <c r="K11" s="165">
        <f t="shared" si="4"/>
        <v>1200000</v>
      </c>
    </row>
    <row r="12" spans="1:11" ht="27" x14ac:dyDescent="0.3">
      <c r="A12" s="24">
        <v>9</v>
      </c>
      <c r="B12" s="33" t="s">
        <v>92</v>
      </c>
      <c r="C12" s="133">
        <v>1</v>
      </c>
      <c r="D12" s="134">
        <v>91275</v>
      </c>
      <c r="E12" s="134">
        <f t="shared" si="0"/>
        <v>91275</v>
      </c>
      <c r="F12" s="105">
        <v>8725</v>
      </c>
      <c r="G12" s="182">
        <f t="shared" si="1"/>
        <v>8725</v>
      </c>
      <c r="H12" s="142"/>
      <c r="I12" s="159">
        <f t="shared" si="5"/>
        <v>100000</v>
      </c>
      <c r="J12" s="165">
        <f t="shared" si="3"/>
        <v>100000</v>
      </c>
      <c r="K12" s="165">
        <f t="shared" si="4"/>
        <v>1200000</v>
      </c>
    </row>
    <row r="13" spans="1:11" ht="27" x14ac:dyDescent="0.3">
      <c r="A13" s="135">
        <v>10</v>
      </c>
      <c r="B13" s="33" t="s">
        <v>93</v>
      </c>
      <c r="C13" s="133">
        <v>0.85</v>
      </c>
      <c r="D13" s="134">
        <v>91275</v>
      </c>
      <c r="E13" s="134">
        <f t="shared" si="0"/>
        <v>77583.75</v>
      </c>
      <c r="F13" s="105">
        <v>8725</v>
      </c>
      <c r="G13" s="182">
        <f t="shared" si="1"/>
        <v>8725</v>
      </c>
      <c r="H13" s="142"/>
      <c r="I13" s="159">
        <f t="shared" si="5"/>
        <v>100000</v>
      </c>
      <c r="J13" s="165">
        <f t="shared" si="3"/>
        <v>85000</v>
      </c>
      <c r="K13" s="165">
        <f t="shared" si="4"/>
        <v>1020000</v>
      </c>
    </row>
    <row r="14" spans="1:11" ht="27" x14ac:dyDescent="0.3">
      <c r="A14" s="24">
        <v>11</v>
      </c>
      <c r="B14" s="33" t="s">
        <v>94</v>
      </c>
      <c r="C14" s="133">
        <v>0.6</v>
      </c>
      <c r="D14" s="134">
        <v>91275</v>
      </c>
      <c r="E14" s="134">
        <f t="shared" si="0"/>
        <v>54765</v>
      </c>
      <c r="F14" s="105">
        <v>8725</v>
      </c>
      <c r="G14" s="182">
        <f t="shared" si="1"/>
        <v>8725</v>
      </c>
      <c r="H14" s="142"/>
      <c r="I14" s="159">
        <f t="shared" si="5"/>
        <v>100000</v>
      </c>
      <c r="J14" s="165">
        <f t="shared" si="3"/>
        <v>60000</v>
      </c>
      <c r="K14" s="165">
        <f t="shared" si="4"/>
        <v>720000</v>
      </c>
    </row>
    <row r="15" spans="1:11" x14ac:dyDescent="0.3">
      <c r="A15" s="135">
        <v>12</v>
      </c>
      <c r="B15" s="33" t="s">
        <v>95</v>
      </c>
      <c r="C15" s="133">
        <v>1</v>
      </c>
      <c r="D15" s="134">
        <v>91275</v>
      </c>
      <c r="E15" s="134">
        <f t="shared" si="0"/>
        <v>91275</v>
      </c>
      <c r="F15" s="105">
        <v>8725</v>
      </c>
      <c r="G15" s="182">
        <f t="shared" si="1"/>
        <v>8725</v>
      </c>
      <c r="H15" s="142"/>
      <c r="I15" s="159">
        <f t="shared" si="5"/>
        <v>100000</v>
      </c>
      <c r="J15" s="165">
        <f t="shared" si="3"/>
        <v>100000</v>
      </c>
      <c r="K15" s="165">
        <f t="shared" si="4"/>
        <v>1200000</v>
      </c>
    </row>
    <row r="16" spans="1:11" x14ac:dyDescent="0.3">
      <c r="A16" s="24">
        <v>13</v>
      </c>
      <c r="B16" s="33" t="s">
        <v>96</v>
      </c>
      <c r="C16" s="133">
        <v>1</v>
      </c>
      <c r="D16" s="134">
        <v>91275</v>
      </c>
      <c r="E16" s="134">
        <f t="shared" si="0"/>
        <v>91275</v>
      </c>
      <c r="F16" s="105">
        <v>8725</v>
      </c>
      <c r="G16" s="182">
        <f t="shared" si="1"/>
        <v>8725</v>
      </c>
      <c r="H16" s="142"/>
      <c r="I16" s="159">
        <f t="shared" si="5"/>
        <v>100000</v>
      </c>
      <c r="J16" s="165">
        <f t="shared" si="3"/>
        <v>100000</v>
      </c>
      <c r="K16" s="165">
        <f t="shared" si="4"/>
        <v>1200000</v>
      </c>
    </row>
    <row r="17" spans="1:11" x14ac:dyDescent="0.3">
      <c r="A17" s="135">
        <v>14</v>
      </c>
      <c r="B17" s="33" t="s">
        <v>207</v>
      </c>
      <c r="C17" s="133">
        <v>1</v>
      </c>
      <c r="D17" s="134">
        <v>91275</v>
      </c>
      <c r="E17" s="134">
        <f t="shared" si="0"/>
        <v>91275</v>
      </c>
      <c r="F17" s="105">
        <v>8725</v>
      </c>
      <c r="G17" s="182">
        <f t="shared" si="1"/>
        <v>8725</v>
      </c>
      <c r="H17" s="142"/>
      <c r="I17" s="159">
        <f t="shared" si="5"/>
        <v>100000</v>
      </c>
      <c r="J17" s="165">
        <f t="shared" si="3"/>
        <v>100000</v>
      </c>
      <c r="K17" s="165">
        <f t="shared" si="4"/>
        <v>1200000</v>
      </c>
    </row>
    <row r="18" spans="1:11" x14ac:dyDescent="0.3">
      <c r="A18" s="24">
        <v>15</v>
      </c>
      <c r="B18" s="38" t="s">
        <v>17</v>
      </c>
      <c r="C18" s="133">
        <v>1</v>
      </c>
      <c r="D18" s="134">
        <v>88312</v>
      </c>
      <c r="E18" s="134">
        <f t="shared" si="0"/>
        <v>88312</v>
      </c>
      <c r="F18" s="105">
        <v>8725</v>
      </c>
      <c r="G18" s="182">
        <f t="shared" si="1"/>
        <v>11688</v>
      </c>
      <c r="H18" s="142"/>
      <c r="I18" s="159">
        <v>100000</v>
      </c>
      <c r="J18" s="165">
        <f t="shared" si="3"/>
        <v>100000</v>
      </c>
      <c r="K18" s="165">
        <f t="shared" si="4"/>
        <v>1200000</v>
      </c>
    </row>
    <row r="19" spans="1:11" x14ac:dyDescent="0.3">
      <c r="A19" s="135">
        <v>16</v>
      </c>
      <c r="B19" s="38" t="s">
        <v>23</v>
      </c>
      <c r="C19" s="133">
        <v>1</v>
      </c>
      <c r="D19" s="134">
        <v>88312</v>
      </c>
      <c r="E19" s="134">
        <f t="shared" si="0"/>
        <v>88312</v>
      </c>
      <c r="F19" s="105">
        <v>8725</v>
      </c>
      <c r="G19" s="182">
        <f t="shared" si="1"/>
        <v>11688</v>
      </c>
      <c r="H19" s="142"/>
      <c r="I19" s="159">
        <v>100000</v>
      </c>
      <c r="J19" s="165">
        <f t="shared" si="3"/>
        <v>100000</v>
      </c>
      <c r="K19" s="165">
        <f t="shared" si="4"/>
        <v>1200000</v>
      </c>
    </row>
    <row r="20" spans="1:11" x14ac:dyDescent="0.3">
      <c r="A20" s="24">
        <v>17</v>
      </c>
      <c r="B20" s="38" t="s">
        <v>24</v>
      </c>
      <c r="C20" s="133">
        <v>2</v>
      </c>
      <c r="D20" s="134">
        <v>88312</v>
      </c>
      <c r="E20" s="134">
        <f t="shared" si="0"/>
        <v>176624</v>
      </c>
      <c r="F20" s="105">
        <v>8725</v>
      </c>
      <c r="G20" s="182">
        <f t="shared" si="1"/>
        <v>11688</v>
      </c>
      <c r="H20" s="142"/>
      <c r="I20" s="159">
        <v>100000</v>
      </c>
      <c r="J20" s="165">
        <f t="shared" si="3"/>
        <v>200000</v>
      </c>
      <c r="K20" s="165">
        <f t="shared" si="4"/>
        <v>2400000</v>
      </c>
    </row>
    <row r="21" spans="1:11" ht="21" customHeight="1" x14ac:dyDescent="0.3">
      <c r="A21" s="283" t="s">
        <v>25</v>
      </c>
      <c r="B21" s="284"/>
      <c r="C21" s="136">
        <f>SUM(C4:C20)</f>
        <v>16.549999999999997</v>
      </c>
      <c r="D21" s="137"/>
      <c r="E21" s="137">
        <f>SUM(E4:E20)</f>
        <v>1561301.95</v>
      </c>
      <c r="F21" s="105"/>
      <c r="G21" s="124"/>
      <c r="H21" s="105"/>
      <c r="I21" s="53"/>
      <c r="J21" s="160">
        <f>SUM(J4:J20)</f>
        <v>1732000</v>
      </c>
      <c r="K21" s="160">
        <f>SUM(K4:K20)</f>
        <v>20784000</v>
      </c>
    </row>
    <row r="22" spans="1:11" x14ac:dyDescent="0.3">
      <c r="E22" s="186">
        <f>E21*12</f>
        <v>18735623.399999999</v>
      </c>
      <c r="G22" s="175"/>
    </row>
  </sheetData>
  <sheetProtection algorithmName="SHA-512" hashValue="gFUVOEoiZgGmuC678lGRDvG2ru4eHorw/WEiZvOswToZaD4lOaUZSC5edhRJXXsB75/QDTRm3rChI7dlPaKlBg==" saltValue="qs3S7cIcidzfxljtw3Y8hg==" spinCount="100000" sheet="1" objects="1" scenarios="1" selectLockedCells="1" selectUnlockedCells="1"/>
  <mergeCells count="2">
    <mergeCell ref="A21:B21"/>
    <mergeCell ref="A1:K1"/>
  </mergeCells>
  <pageMargins left="0.25" right="0.25" top="0.26" bottom="0.26" header="0.2" footer="0.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tiv1</vt:lpstr>
      <vt:lpstr>Սառ. ՆՈՒՀ</vt:lpstr>
      <vt:lpstr>tiv2</vt:lpstr>
      <vt:lpstr>tiv3</vt:lpstr>
      <vt:lpstr>tiv4</vt:lpstr>
      <vt:lpstr>mshak</vt:lpstr>
      <vt:lpstr>erasht.</vt:lpstr>
      <vt:lpstr>ՄՊՍԿ</vt:lpstr>
      <vt:lpstr>gexarv</vt:lpstr>
      <vt:lpstr>shaxmat</vt:lpstr>
      <vt:lpstr>foot.</vt:lpstr>
      <vt:lpstr>komumal</vt:lpstr>
      <vt:lpstr>shaxmat!Область_печати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2023-04-28T07:43:47Z</dcterms:modified>
</cp:coreProperties>
</file>