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CE0A3A5-B89E-4777-954F-9AFD5A4F83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ansport" sheetId="13" r:id="rId1"/>
    <sheet name="tiv1" sheetId="10" r:id="rId2"/>
    <sheet name="tiv2" sheetId="9" r:id="rId3"/>
    <sheet name="tiv3" sheetId="2" r:id="rId4"/>
    <sheet name="tiv4" sheetId="8" r:id="rId5"/>
    <sheet name="mshak" sheetId="3" r:id="rId6"/>
  </sheets>
  <definedNames>
    <definedName name="_xlnm._FilterDatabase" localSheetId="1" hidden="1">'tiv1'!$A$6:$N$80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0" i="8" l="1"/>
  <c r="L61" i="8"/>
  <c r="L62" i="8"/>
  <c r="L63" i="8"/>
  <c r="L64" i="8"/>
  <c r="L65" i="8"/>
  <c r="L66" i="8"/>
  <c r="L59" i="8"/>
  <c r="L63" i="10" l="1"/>
  <c r="L64" i="10"/>
  <c r="L65" i="10"/>
  <c r="L66" i="10"/>
  <c r="L62" i="10"/>
  <c r="L46" i="3" l="1"/>
  <c r="C46" i="3"/>
  <c r="L26" i="8"/>
  <c r="L35" i="8"/>
  <c r="L45" i="8"/>
  <c r="L53" i="8"/>
  <c r="L67" i="8"/>
  <c r="E68" i="8"/>
  <c r="C68" i="8"/>
  <c r="C67" i="8"/>
  <c r="I53" i="8"/>
  <c r="C53" i="8"/>
  <c r="C45" i="8"/>
  <c r="C26" i="8"/>
  <c r="L27" i="2"/>
  <c r="L65" i="9"/>
  <c r="E65" i="9"/>
  <c r="C65" i="9"/>
  <c r="L64" i="9"/>
  <c r="C64" i="9"/>
  <c r="C57" i="9"/>
  <c r="L68" i="8" l="1"/>
  <c r="K80" i="10"/>
  <c r="L26" i="10"/>
  <c r="K26" i="10"/>
  <c r="K69" i="10"/>
  <c r="K60" i="10"/>
  <c r="K49" i="10"/>
  <c r="K38" i="10"/>
  <c r="I38" i="10" s="1"/>
  <c r="F40" i="13"/>
  <c r="F39" i="13"/>
  <c r="D39" i="13"/>
  <c r="D40" i="13" s="1"/>
  <c r="C39" i="13"/>
  <c r="C40" i="13" s="1"/>
  <c r="F17" i="13"/>
  <c r="D17" i="13"/>
  <c r="C17" i="13"/>
  <c r="L69" i="10" l="1"/>
  <c r="L80" i="10" s="1"/>
  <c r="C69" i="10"/>
  <c r="I61" i="10"/>
  <c r="I69" i="10"/>
  <c r="E68" i="10"/>
  <c r="G68" i="10" s="1"/>
  <c r="G67" i="10"/>
  <c r="E66" i="10"/>
  <c r="G66" i="10" s="1"/>
  <c r="G65" i="10"/>
  <c r="E64" i="10"/>
  <c r="G64" i="10" s="1"/>
  <c r="G63" i="10"/>
  <c r="E62" i="10"/>
  <c r="C60" i="10"/>
  <c r="I60" i="10"/>
  <c r="E69" i="10" l="1"/>
  <c r="G62" i="10"/>
  <c r="I45" i="8" l="1"/>
  <c r="I66" i="8"/>
  <c r="G66" i="8"/>
  <c r="E66" i="8"/>
  <c r="I65" i="8"/>
  <c r="G65" i="8"/>
  <c r="I64" i="8"/>
  <c r="G64" i="8"/>
  <c r="E64" i="8"/>
  <c r="I63" i="8"/>
  <c r="G63" i="8"/>
  <c r="E63" i="8"/>
  <c r="J62" i="8"/>
  <c r="I62" i="8"/>
  <c r="G62" i="8"/>
  <c r="E62" i="8"/>
  <c r="I61" i="8"/>
  <c r="G61" i="8"/>
  <c r="E61" i="8"/>
  <c r="J60" i="8"/>
  <c r="I60" i="8"/>
  <c r="G60" i="8"/>
  <c r="J58" i="8"/>
  <c r="I58" i="8"/>
  <c r="G58" i="8"/>
  <c r="E58" i="8"/>
  <c r="E67" i="8" s="1"/>
  <c r="I56" i="8"/>
  <c r="C56" i="8"/>
  <c r="J55" i="8"/>
  <c r="I55" i="8"/>
  <c r="G55" i="8"/>
  <c r="G56" i="8" s="1"/>
  <c r="E55" i="8"/>
  <c r="L55" i="8" s="1"/>
  <c r="L56" i="8" s="1"/>
  <c r="I54" i="8"/>
  <c r="I52" i="8"/>
  <c r="G52" i="8"/>
  <c r="E52" i="8"/>
  <c r="L52" i="8" s="1"/>
  <c r="I51" i="8"/>
  <c r="G51" i="8"/>
  <c r="E51" i="8"/>
  <c r="L51" i="8" s="1"/>
  <c r="J50" i="8"/>
  <c r="I50" i="8"/>
  <c r="G50" i="8"/>
  <c r="E50" i="8"/>
  <c r="L50" i="8" s="1"/>
  <c r="I49" i="8"/>
  <c r="G49" i="8"/>
  <c r="E49" i="8"/>
  <c r="L49" i="8" s="1"/>
  <c r="J48" i="8"/>
  <c r="I48" i="8"/>
  <c r="G48" i="8"/>
  <c r="E48" i="8"/>
  <c r="L48" i="8" s="1"/>
  <c r="J47" i="8"/>
  <c r="I47" i="8"/>
  <c r="G47" i="8"/>
  <c r="E47" i="8"/>
  <c r="E53" i="8" s="1"/>
  <c r="G53" i="8" l="1"/>
  <c r="E56" i="8"/>
  <c r="L47" i="8"/>
  <c r="L45" i="3" l="1"/>
  <c r="L9" i="2" l="1"/>
  <c r="L11" i="2"/>
  <c r="L52" i="10"/>
  <c r="L53" i="10"/>
  <c r="L54" i="10"/>
  <c r="L55" i="10"/>
  <c r="L56" i="10"/>
  <c r="L57" i="10"/>
  <c r="L59" i="10"/>
  <c r="L51" i="10"/>
  <c r="E53" i="9"/>
  <c r="L53" i="9" s="1"/>
  <c r="E54" i="9"/>
  <c r="L54" i="9" s="1"/>
  <c r="E55" i="9"/>
  <c r="L55" i="9" s="1"/>
  <c r="E56" i="9"/>
  <c r="L56" i="9" s="1"/>
  <c r="E52" i="9"/>
  <c r="E60" i="9"/>
  <c r="L60" i="9" s="1"/>
  <c r="E61" i="9"/>
  <c r="L61" i="9" s="1"/>
  <c r="E62" i="9"/>
  <c r="L62" i="9" s="1"/>
  <c r="E63" i="9"/>
  <c r="L63" i="9" s="1"/>
  <c r="E59" i="9"/>
  <c r="L59" i="9" s="1"/>
  <c r="E57" i="9" l="1"/>
  <c r="L52" i="9"/>
  <c r="L57" i="9" s="1"/>
  <c r="E64" i="9"/>
  <c r="C27" i="2" l="1"/>
  <c r="C26" i="9"/>
  <c r="C38" i="10"/>
  <c r="C26" i="10"/>
  <c r="E6" i="3" l="1"/>
  <c r="L6" i="3" s="1"/>
  <c r="E7" i="3"/>
  <c r="L7" i="3" s="1"/>
  <c r="E8" i="3"/>
  <c r="L8" i="3" s="1"/>
  <c r="E9" i="3"/>
  <c r="L9" i="3" s="1"/>
  <c r="E10" i="3"/>
  <c r="L10" i="3" s="1"/>
  <c r="E11" i="3"/>
  <c r="L11" i="3" s="1"/>
  <c r="E12" i="3"/>
  <c r="L12" i="3" s="1"/>
  <c r="E13" i="3"/>
  <c r="L13" i="3" s="1"/>
  <c r="E14" i="3"/>
  <c r="E15" i="3"/>
  <c r="E16" i="3"/>
  <c r="E17" i="3"/>
  <c r="E18" i="3"/>
  <c r="E19" i="3"/>
  <c r="L19" i="3" s="1"/>
  <c r="E20" i="3"/>
  <c r="L20" i="3" s="1"/>
  <c r="E21" i="3"/>
  <c r="E22" i="3"/>
  <c r="L22" i="3" s="1"/>
  <c r="E23" i="3"/>
  <c r="E24" i="3"/>
  <c r="E25" i="3"/>
  <c r="E26" i="3"/>
  <c r="L26" i="3" s="1"/>
  <c r="E27" i="3"/>
  <c r="L27" i="3" s="1"/>
  <c r="E28" i="3"/>
  <c r="L28" i="3" s="1"/>
  <c r="E29" i="3"/>
  <c r="L29" i="3" s="1"/>
  <c r="E30" i="3"/>
  <c r="L30" i="3" s="1"/>
  <c r="E31" i="3"/>
  <c r="L31" i="3" s="1"/>
  <c r="E32" i="3"/>
  <c r="L32" i="3" s="1"/>
  <c r="E33" i="3"/>
  <c r="L33" i="3" s="1"/>
  <c r="E34" i="3"/>
  <c r="L34" i="3" s="1"/>
  <c r="E35" i="3"/>
  <c r="L35" i="3" s="1"/>
  <c r="E36" i="3"/>
  <c r="L36" i="3" s="1"/>
  <c r="E37" i="3"/>
  <c r="L37" i="3" s="1"/>
  <c r="E38" i="3"/>
  <c r="L38" i="3" s="1"/>
  <c r="E39" i="3"/>
  <c r="L39" i="3" s="1"/>
  <c r="E40" i="3"/>
  <c r="L40" i="3" s="1"/>
  <c r="E41" i="3"/>
  <c r="L41" i="3" s="1"/>
  <c r="E42" i="3"/>
  <c r="L42" i="3" s="1"/>
  <c r="E43" i="3"/>
  <c r="L43" i="3" s="1"/>
  <c r="E44" i="3"/>
  <c r="L44" i="3" s="1"/>
  <c r="E5" i="3"/>
  <c r="L5" i="3" s="1"/>
  <c r="E46" i="3" l="1"/>
  <c r="J6" i="3" l="1"/>
  <c r="J8" i="3"/>
  <c r="J9" i="3"/>
  <c r="J11" i="3"/>
  <c r="J12" i="3"/>
  <c r="J13" i="3"/>
  <c r="J19" i="3"/>
  <c r="J20" i="3"/>
  <c r="J22" i="3"/>
  <c r="J27" i="3"/>
  <c r="J30" i="3"/>
  <c r="J32" i="3"/>
  <c r="J40" i="3"/>
  <c r="J41" i="3"/>
  <c r="J42" i="3"/>
  <c r="J43" i="3"/>
  <c r="J44" i="3"/>
  <c r="J5" i="3"/>
  <c r="I9" i="8"/>
  <c r="I11" i="8"/>
  <c r="I15" i="8"/>
  <c r="I18" i="8"/>
  <c r="I25" i="8"/>
  <c r="I26" i="8"/>
  <c r="I27" i="8"/>
  <c r="I29" i="8"/>
  <c r="I30" i="8"/>
  <c r="I31" i="8"/>
  <c r="I35" i="8"/>
  <c r="I36" i="8"/>
  <c r="I38" i="8"/>
  <c r="I39" i="8"/>
  <c r="I40" i="8"/>
  <c r="I42" i="8"/>
  <c r="I68" i="8"/>
  <c r="I9" i="2"/>
  <c r="I11" i="2"/>
  <c r="I12" i="2"/>
  <c r="I15" i="2"/>
  <c r="I16" i="2"/>
  <c r="I17" i="2"/>
  <c r="I20" i="2"/>
  <c r="I21" i="2"/>
  <c r="I22" i="2"/>
  <c r="I23" i="2"/>
  <c r="I25" i="2"/>
  <c r="I27" i="2"/>
  <c r="I28" i="2"/>
  <c r="I30" i="2"/>
  <c r="I31" i="2"/>
  <c r="I32" i="2"/>
  <c r="I35" i="2"/>
  <c r="I37" i="2"/>
  <c r="I38" i="2"/>
  <c r="I40" i="2"/>
  <c r="I41" i="2"/>
  <c r="I42" i="2"/>
  <c r="I44" i="2"/>
  <c r="I45" i="2"/>
  <c r="I47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9" i="9"/>
  <c r="I12" i="9"/>
  <c r="I14" i="9"/>
  <c r="I16" i="9"/>
  <c r="I19" i="9"/>
  <c r="I20" i="9"/>
  <c r="I23" i="9"/>
  <c r="I24" i="9"/>
  <c r="I25" i="9"/>
  <c r="I26" i="9"/>
  <c r="I27" i="9"/>
  <c r="I29" i="9"/>
  <c r="I31" i="9"/>
  <c r="I35" i="9"/>
  <c r="I36" i="9"/>
  <c r="I38" i="9"/>
  <c r="I39" i="9"/>
  <c r="I40" i="9"/>
  <c r="I43" i="9"/>
  <c r="I44" i="9"/>
  <c r="I46" i="9"/>
  <c r="I48" i="9"/>
  <c r="I50" i="9"/>
  <c r="I51" i="9"/>
  <c r="I65" i="9"/>
  <c r="I10" i="10" l="1"/>
  <c r="I12" i="10"/>
  <c r="I14" i="10"/>
  <c r="I15" i="10"/>
  <c r="I16" i="10"/>
  <c r="I26" i="10"/>
  <c r="I27" i="10"/>
  <c r="I29" i="10"/>
  <c r="I32" i="10"/>
  <c r="I33" i="10"/>
  <c r="I39" i="10"/>
  <c r="I41" i="10"/>
  <c r="I43" i="10"/>
  <c r="I44" i="10"/>
  <c r="I47" i="10"/>
  <c r="I49" i="10"/>
  <c r="I50" i="10"/>
  <c r="I51" i="10"/>
  <c r="I52" i="10"/>
  <c r="I53" i="10"/>
  <c r="I54" i="10"/>
  <c r="I55" i="10"/>
  <c r="I56" i="10"/>
  <c r="I57" i="10"/>
  <c r="I58" i="10"/>
  <c r="I59" i="10"/>
  <c r="I70" i="10"/>
  <c r="I71" i="10"/>
  <c r="I72" i="10"/>
  <c r="I73" i="10"/>
  <c r="I74" i="10"/>
  <c r="I75" i="10"/>
  <c r="I76" i="10"/>
  <c r="I77" i="10"/>
  <c r="I78" i="10"/>
  <c r="I79" i="10"/>
  <c r="I7" i="10" l="1"/>
  <c r="E58" i="10" l="1"/>
  <c r="E60" i="10" s="1"/>
  <c r="L58" i="10" l="1"/>
  <c r="L60" i="10" s="1"/>
  <c r="I15" i="3"/>
  <c r="I16" i="3"/>
  <c r="I17" i="3"/>
  <c r="I18" i="3"/>
  <c r="I19" i="3"/>
  <c r="I20" i="3"/>
  <c r="I21" i="3"/>
  <c r="I22" i="3"/>
  <c r="I23" i="3"/>
  <c r="I24" i="3"/>
  <c r="I25" i="3"/>
  <c r="I14" i="3"/>
  <c r="I12" i="3"/>
  <c r="I9" i="3"/>
  <c r="I8" i="3"/>
  <c r="I6" i="3"/>
  <c r="I5" i="3"/>
  <c r="J40" i="8"/>
  <c r="J38" i="8"/>
  <c r="J37" i="8"/>
  <c r="J31" i="8"/>
  <c r="J28" i="8"/>
  <c r="J15" i="8"/>
  <c r="J11" i="8"/>
  <c r="J10" i="8"/>
  <c r="J7" i="8"/>
  <c r="J6" i="8"/>
  <c r="J62" i="2"/>
  <c r="J59" i="2"/>
  <c r="J56" i="2"/>
  <c r="J53" i="2"/>
  <c r="J50" i="2"/>
  <c r="J47" i="2"/>
  <c r="J46" i="2"/>
  <c r="J42" i="2"/>
  <c r="J40" i="2"/>
  <c r="J39" i="2"/>
  <c r="J32" i="2"/>
  <c r="J30" i="2"/>
  <c r="J29" i="2"/>
  <c r="J17" i="2"/>
  <c r="J11" i="2"/>
  <c r="J12" i="2"/>
  <c r="J10" i="2"/>
  <c r="J7" i="2"/>
  <c r="J6" i="2"/>
  <c r="J48" i="9"/>
  <c r="J46" i="9"/>
  <c r="J45" i="9"/>
  <c r="J40" i="9"/>
  <c r="J38" i="9"/>
  <c r="J37" i="9"/>
  <c r="J31" i="9"/>
  <c r="J29" i="9"/>
  <c r="J28" i="9"/>
  <c r="J20" i="9"/>
  <c r="J16" i="9"/>
  <c r="J12" i="9"/>
  <c r="J11" i="9"/>
  <c r="J9" i="9"/>
  <c r="J8" i="9"/>
  <c r="J7" i="9"/>
  <c r="J44" i="10"/>
  <c r="J41" i="10"/>
  <c r="J40" i="10"/>
  <c r="J32" i="10"/>
  <c r="J29" i="10"/>
  <c r="J28" i="10"/>
  <c r="J16" i="10"/>
  <c r="J12" i="10"/>
  <c r="J11" i="10"/>
  <c r="J8" i="10"/>
  <c r="J7" i="10"/>
  <c r="K15" i="3" l="1"/>
  <c r="L15" i="3" s="1"/>
  <c r="K16" i="3"/>
  <c r="L16" i="3" s="1"/>
  <c r="K17" i="3"/>
  <c r="L17" i="3" s="1"/>
  <c r="K18" i="3"/>
  <c r="L18" i="3" s="1"/>
  <c r="K21" i="3"/>
  <c r="L21" i="3" s="1"/>
  <c r="K23" i="3"/>
  <c r="L23" i="3" s="1"/>
  <c r="K24" i="3"/>
  <c r="L24" i="3" s="1"/>
  <c r="K25" i="3"/>
  <c r="L25" i="3" s="1"/>
  <c r="K14" i="3"/>
  <c r="L14" i="3" s="1"/>
  <c r="K10" i="9"/>
  <c r="I10" i="9" l="1"/>
  <c r="L10" i="9"/>
  <c r="I45" i="9"/>
  <c r="I8" i="9"/>
  <c r="I7" i="9"/>
  <c r="I28" i="9"/>
  <c r="I11" i="9"/>
  <c r="I37" i="9"/>
  <c r="I6" i="8"/>
  <c r="I37" i="8"/>
  <c r="I10" i="8"/>
  <c r="J25" i="3"/>
  <c r="J18" i="3"/>
  <c r="J24" i="3"/>
  <c r="J17" i="3"/>
  <c r="J23" i="3"/>
  <c r="J16" i="3"/>
  <c r="J14" i="3"/>
  <c r="J21" i="3"/>
  <c r="J15" i="3"/>
  <c r="I29" i="2"/>
  <c r="I6" i="2"/>
  <c r="I39" i="2"/>
  <c r="I7" i="2"/>
  <c r="I10" i="2"/>
  <c r="I46" i="2"/>
  <c r="I7" i="8"/>
  <c r="I28" i="8"/>
  <c r="I40" i="10"/>
  <c r="I28" i="10"/>
  <c r="I8" i="10" l="1"/>
  <c r="I11" i="10"/>
  <c r="I45" i="10" l="1"/>
  <c r="I46" i="10"/>
  <c r="I48" i="10"/>
  <c r="I31" i="10"/>
  <c r="I34" i="10"/>
  <c r="I35" i="10"/>
  <c r="I36" i="10"/>
  <c r="I37" i="10"/>
  <c r="I19" i="10"/>
  <c r="I20" i="10"/>
  <c r="I21" i="10"/>
  <c r="I22" i="10"/>
  <c r="I23" i="10"/>
  <c r="I24" i="10"/>
  <c r="I25" i="10"/>
  <c r="I47" i="9" l="1"/>
  <c r="I41" i="9"/>
  <c r="I21" i="9"/>
  <c r="I34" i="9"/>
  <c r="I30" i="9"/>
  <c r="I15" i="9"/>
  <c r="I49" i="9"/>
  <c r="I33" i="9"/>
  <c r="I42" i="9"/>
  <c r="I32" i="9"/>
  <c r="I22" i="9"/>
  <c r="I43" i="2"/>
  <c r="I34" i="2"/>
  <c r="I8" i="2"/>
  <c r="I33" i="2"/>
  <c r="I24" i="2"/>
  <c r="I49" i="2"/>
  <c r="I36" i="2"/>
  <c r="I48" i="2"/>
  <c r="I26" i="2"/>
  <c r="I43" i="8"/>
  <c r="I34" i="8"/>
  <c r="I23" i="8"/>
  <c r="I19" i="8"/>
  <c r="I8" i="8"/>
  <c r="I33" i="8"/>
  <c r="I22" i="8"/>
  <c r="I41" i="8"/>
  <c r="I32" i="8"/>
  <c r="I21" i="8"/>
  <c r="I14" i="8"/>
  <c r="I44" i="8"/>
  <c r="I24" i="8"/>
  <c r="I20" i="8"/>
  <c r="I13" i="8"/>
  <c r="I9" i="10"/>
  <c r="J36" i="3"/>
  <c r="J28" i="3"/>
  <c r="J35" i="3"/>
  <c r="J26" i="3"/>
  <c r="J38" i="3"/>
  <c r="J34" i="3"/>
  <c r="J10" i="3"/>
  <c r="J37" i="3"/>
  <c r="J33" i="3"/>
  <c r="J7" i="3"/>
  <c r="F13" i="9"/>
  <c r="I13" i="9" s="1"/>
  <c r="F17" i="8"/>
  <c r="I17" i="8" s="1"/>
  <c r="F16" i="8"/>
  <c r="I16" i="8" s="1"/>
  <c r="F12" i="8"/>
  <c r="I12" i="8" s="1"/>
  <c r="F19" i="2"/>
  <c r="I19" i="2" s="1"/>
  <c r="F18" i="2"/>
  <c r="I18" i="2" s="1"/>
  <c r="F14" i="2"/>
  <c r="I14" i="2" s="1"/>
  <c r="F13" i="2"/>
  <c r="I13" i="2" s="1"/>
  <c r="F18" i="9"/>
  <c r="I18" i="9" s="1"/>
  <c r="F17" i="9"/>
  <c r="I17" i="9" s="1"/>
  <c r="F42" i="10"/>
  <c r="F30" i="10"/>
  <c r="I30" i="10" s="1"/>
  <c r="F13" i="10"/>
  <c r="I13" i="10" s="1"/>
  <c r="F18" i="10"/>
  <c r="I18" i="10" s="1"/>
  <c r="F17" i="10"/>
  <c r="I17" i="10" s="1"/>
  <c r="J42" i="10" l="1"/>
  <c r="I42" i="10"/>
  <c r="J16" i="8"/>
  <c r="J17" i="8"/>
  <c r="J12" i="8"/>
  <c r="J13" i="2"/>
  <c r="J14" i="2"/>
  <c r="J19" i="2"/>
  <c r="J18" i="2"/>
  <c r="J17" i="9"/>
  <c r="J18" i="9"/>
  <c r="J13" i="9"/>
  <c r="J18" i="10"/>
  <c r="J13" i="10"/>
  <c r="J30" i="10"/>
  <c r="J17" i="10"/>
  <c r="G42" i="10"/>
  <c r="G30" i="3"/>
  <c r="I80" i="10" l="1"/>
  <c r="C35" i="8" l="1"/>
  <c r="C63" i="2"/>
  <c r="C60" i="2"/>
  <c r="C57" i="2"/>
  <c r="C54" i="2"/>
  <c r="C51" i="2"/>
  <c r="C44" i="2"/>
  <c r="C64" i="2" s="1"/>
  <c r="C37" i="2"/>
  <c r="C50" i="9"/>
  <c r="C43" i="9"/>
  <c r="C35" i="9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2" i="3"/>
  <c r="G33" i="3"/>
  <c r="G34" i="3"/>
  <c r="G35" i="3"/>
  <c r="G36" i="3"/>
  <c r="G37" i="3"/>
  <c r="G38" i="3"/>
  <c r="G40" i="3"/>
  <c r="G41" i="3"/>
  <c r="G42" i="3"/>
  <c r="G43" i="3"/>
  <c r="G44" i="3"/>
  <c r="G5" i="3"/>
  <c r="G7" i="8"/>
  <c r="G8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8" i="8"/>
  <c r="G29" i="8"/>
  <c r="G30" i="8"/>
  <c r="G31" i="8"/>
  <c r="G32" i="8"/>
  <c r="G33" i="8"/>
  <c r="G34" i="8"/>
  <c r="G37" i="8"/>
  <c r="G38" i="8"/>
  <c r="G39" i="8"/>
  <c r="G40" i="8"/>
  <c r="G41" i="8"/>
  <c r="G42" i="8"/>
  <c r="G43" i="8"/>
  <c r="G44" i="8"/>
  <c r="G6" i="8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9" i="2"/>
  <c r="G30" i="2"/>
  <c r="G31" i="2"/>
  <c r="G32" i="2"/>
  <c r="G33" i="2"/>
  <c r="G34" i="2"/>
  <c r="G35" i="2"/>
  <c r="G36" i="2"/>
  <c r="G39" i="2"/>
  <c r="G40" i="2"/>
  <c r="G41" i="2"/>
  <c r="G42" i="2"/>
  <c r="G43" i="2"/>
  <c r="G46" i="2"/>
  <c r="G47" i="2"/>
  <c r="G48" i="2"/>
  <c r="G49" i="2"/>
  <c r="G50" i="2"/>
  <c r="G53" i="2"/>
  <c r="G54" i="2" s="1"/>
  <c r="G56" i="2"/>
  <c r="G57" i="2" s="1"/>
  <c r="G59" i="2"/>
  <c r="G60" i="2" s="1"/>
  <c r="G62" i="2"/>
  <c r="G63" i="2" s="1"/>
  <c r="G6" i="2"/>
  <c r="G29" i="9"/>
  <c r="G30" i="9"/>
  <c r="G31" i="9"/>
  <c r="G32" i="9"/>
  <c r="G33" i="9"/>
  <c r="G34" i="9"/>
  <c r="G37" i="9"/>
  <c r="G38" i="9"/>
  <c r="G39" i="9"/>
  <c r="G40" i="9"/>
  <c r="G41" i="9"/>
  <c r="G42" i="9"/>
  <c r="G45" i="9"/>
  <c r="G46" i="9"/>
  <c r="G47" i="9"/>
  <c r="G48" i="9"/>
  <c r="G49" i="9"/>
  <c r="G28" i="9"/>
  <c r="G8" i="9"/>
  <c r="G9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7" i="9"/>
  <c r="G41" i="10"/>
  <c r="G43" i="10"/>
  <c r="G44" i="10"/>
  <c r="G45" i="10"/>
  <c r="G46" i="10"/>
  <c r="G47" i="10"/>
  <c r="G48" i="10"/>
  <c r="G40" i="10"/>
  <c r="G29" i="10"/>
  <c r="G30" i="10"/>
  <c r="G31" i="10"/>
  <c r="G32" i="10"/>
  <c r="G33" i="10"/>
  <c r="G34" i="10"/>
  <c r="G35" i="10"/>
  <c r="G36" i="10"/>
  <c r="G37" i="10"/>
  <c r="G28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7" i="10"/>
  <c r="G38" i="10" l="1"/>
  <c r="G45" i="8"/>
  <c r="G35" i="9"/>
  <c r="G37" i="2"/>
  <c r="G51" i="2"/>
  <c r="G50" i="9"/>
  <c r="G43" i="9"/>
  <c r="G35" i="8"/>
  <c r="G44" i="2"/>
  <c r="G26" i="9"/>
  <c r="G49" i="10"/>
  <c r="G26" i="8"/>
  <c r="G27" i="2"/>
  <c r="G46" i="3"/>
  <c r="G26" i="10"/>
  <c r="G65" i="9" l="1"/>
  <c r="G68" i="8"/>
  <c r="G69" i="8" s="1"/>
  <c r="G64" i="2"/>
  <c r="G65" i="2" s="1"/>
  <c r="G80" i="10"/>
  <c r="C49" i="10"/>
  <c r="C80" i="10" s="1"/>
  <c r="E38" i="8"/>
  <c r="L38" i="8" s="1"/>
  <c r="E39" i="8"/>
  <c r="L39" i="8" s="1"/>
  <c r="E40" i="8"/>
  <c r="L40" i="8" s="1"/>
  <c r="E41" i="8"/>
  <c r="L41" i="8" s="1"/>
  <c r="E42" i="8"/>
  <c r="L42" i="8" s="1"/>
  <c r="E43" i="8"/>
  <c r="L43" i="8" s="1"/>
  <c r="E44" i="8"/>
  <c r="L44" i="8" s="1"/>
  <c r="E37" i="8"/>
  <c r="E29" i="8"/>
  <c r="L29" i="8" s="1"/>
  <c r="E30" i="8"/>
  <c r="L30" i="8" s="1"/>
  <c r="E31" i="8"/>
  <c r="L31" i="8" s="1"/>
  <c r="E32" i="8"/>
  <c r="L32" i="8" s="1"/>
  <c r="E33" i="8"/>
  <c r="L33" i="8" s="1"/>
  <c r="E34" i="8"/>
  <c r="L34" i="8" s="1"/>
  <c r="E28" i="8"/>
  <c r="L28" i="8" s="1"/>
  <c r="E11" i="8"/>
  <c r="L11" i="8" s="1"/>
  <c r="E12" i="8"/>
  <c r="L12" i="8" s="1"/>
  <c r="E13" i="8"/>
  <c r="L13" i="8" s="1"/>
  <c r="E14" i="8"/>
  <c r="L14" i="8" s="1"/>
  <c r="E15" i="8"/>
  <c r="L15" i="8" s="1"/>
  <c r="E16" i="8"/>
  <c r="L16" i="8" s="1"/>
  <c r="E17" i="8"/>
  <c r="L17" i="8" s="1"/>
  <c r="E18" i="8"/>
  <c r="L18" i="8" s="1"/>
  <c r="E19" i="8"/>
  <c r="L19" i="8" s="1"/>
  <c r="E20" i="8"/>
  <c r="L20" i="8" s="1"/>
  <c r="E21" i="8"/>
  <c r="L21" i="8" s="1"/>
  <c r="E22" i="8"/>
  <c r="L22" i="8" s="1"/>
  <c r="E23" i="8"/>
  <c r="L23" i="8" s="1"/>
  <c r="E24" i="8"/>
  <c r="L24" i="8" s="1"/>
  <c r="E25" i="8"/>
  <c r="L25" i="8" s="1"/>
  <c r="E10" i="8"/>
  <c r="L10" i="8" s="1"/>
  <c r="E7" i="8"/>
  <c r="L7" i="8" s="1"/>
  <c r="E8" i="8"/>
  <c r="L8" i="8" s="1"/>
  <c r="E6" i="8"/>
  <c r="E62" i="2"/>
  <c r="E59" i="2"/>
  <c r="E56" i="2"/>
  <c r="E53" i="2"/>
  <c r="E47" i="2"/>
  <c r="L47" i="2" s="1"/>
  <c r="E48" i="2"/>
  <c r="L48" i="2" s="1"/>
  <c r="E49" i="2"/>
  <c r="L49" i="2" s="1"/>
  <c r="E50" i="2"/>
  <c r="L50" i="2" s="1"/>
  <c r="E46" i="2"/>
  <c r="L46" i="2" s="1"/>
  <c r="E40" i="2"/>
  <c r="L40" i="2" s="1"/>
  <c r="E41" i="2"/>
  <c r="L41" i="2" s="1"/>
  <c r="E42" i="2"/>
  <c r="L42" i="2" s="1"/>
  <c r="E43" i="2"/>
  <c r="L43" i="2" s="1"/>
  <c r="E39" i="2"/>
  <c r="L39" i="2" s="1"/>
  <c r="E30" i="2"/>
  <c r="L30" i="2" s="1"/>
  <c r="E31" i="2"/>
  <c r="L31" i="2" s="1"/>
  <c r="E32" i="2"/>
  <c r="L32" i="2" s="1"/>
  <c r="E33" i="2"/>
  <c r="L33" i="2" s="1"/>
  <c r="E34" i="2"/>
  <c r="L34" i="2" s="1"/>
  <c r="E35" i="2"/>
  <c r="L35" i="2" s="1"/>
  <c r="E36" i="2"/>
  <c r="L36" i="2" s="1"/>
  <c r="E29" i="2"/>
  <c r="L29" i="2" s="1"/>
  <c r="E12" i="2"/>
  <c r="L12" i="2" s="1"/>
  <c r="E13" i="2"/>
  <c r="L13" i="2" s="1"/>
  <c r="E14" i="2"/>
  <c r="L14" i="2" s="1"/>
  <c r="E15" i="2"/>
  <c r="L15" i="2" s="1"/>
  <c r="E16" i="2"/>
  <c r="L16" i="2" s="1"/>
  <c r="E17" i="2"/>
  <c r="L17" i="2" s="1"/>
  <c r="E18" i="2"/>
  <c r="L18" i="2" s="1"/>
  <c r="E19" i="2"/>
  <c r="L19" i="2" s="1"/>
  <c r="E20" i="2"/>
  <c r="L20" i="2" s="1"/>
  <c r="E21" i="2"/>
  <c r="L21" i="2" s="1"/>
  <c r="E22" i="2"/>
  <c r="L22" i="2" s="1"/>
  <c r="E23" i="2"/>
  <c r="L23" i="2" s="1"/>
  <c r="E24" i="2"/>
  <c r="L24" i="2" s="1"/>
  <c r="E25" i="2"/>
  <c r="L25" i="2" s="1"/>
  <c r="E26" i="2"/>
  <c r="L26" i="2" s="1"/>
  <c r="E10" i="2"/>
  <c r="L10" i="2" s="1"/>
  <c r="E7" i="2"/>
  <c r="L7" i="2" s="1"/>
  <c r="E8" i="2"/>
  <c r="L8" i="2" s="1"/>
  <c r="E6" i="2"/>
  <c r="L6" i="2" s="1"/>
  <c r="E46" i="9"/>
  <c r="L46" i="9" s="1"/>
  <c r="E47" i="9"/>
  <c r="L47" i="9" s="1"/>
  <c r="E48" i="9"/>
  <c r="L48" i="9" s="1"/>
  <c r="E49" i="9"/>
  <c r="L49" i="9" s="1"/>
  <c r="E45" i="9"/>
  <c r="L45" i="9" s="1"/>
  <c r="E38" i="9"/>
  <c r="L38" i="9" s="1"/>
  <c r="E39" i="9"/>
  <c r="L39" i="9" s="1"/>
  <c r="E40" i="9"/>
  <c r="L40" i="9" s="1"/>
  <c r="E41" i="9"/>
  <c r="L41" i="9" s="1"/>
  <c r="E42" i="9"/>
  <c r="L42" i="9" s="1"/>
  <c r="E37" i="9"/>
  <c r="L37" i="9" s="1"/>
  <c r="E29" i="9"/>
  <c r="L29" i="9" s="1"/>
  <c r="E30" i="9"/>
  <c r="L30" i="9" s="1"/>
  <c r="E31" i="9"/>
  <c r="L31" i="9" s="1"/>
  <c r="E32" i="9"/>
  <c r="L32" i="9" s="1"/>
  <c r="E33" i="9"/>
  <c r="L33" i="9" s="1"/>
  <c r="E34" i="9"/>
  <c r="L34" i="9" s="1"/>
  <c r="E28" i="9"/>
  <c r="L28" i="9" s="1"/>
  <c r="E12" i="9"/>
  <c r="L12" i="9" s="1"/>
  <c r="E13" i="9"/>
  <c r="L13" i="9" s="1"/>
  <c r="E14" i="9"/>
  <c r="L14" i="9" s="1"/>
  <c r="E15" i="9"/>
  <c r="L15" i="9" s="1"/>
  <c r="E16" i="9"/>
  <c r="L16" i="9" s="1"/>
  <c r="E17" i="9"/>
  <c r="L17" i="9" s="1"/>
  <c r="E18" i="9"/>
  <c r="L18" i="9" s="1"/>
  <c r="E19" i="9"/>
  <c r="L19" i="9" s="1"/>
  <c r="E20" i="9"/>
  <c r="L20" i="9" s="1"/>
  <c r="E21" i="9"/>
  <c r="L21" i="9" s="1"/>
  <c r="E22" i="9"/>
  <c r="L22" i="9" s="1"/>
  <c r="E23" i="9"/>
  <c r="L23" i="9" s="1"/>
  <c r="E24" i="9"/>
  <c r="L24" i="9" s="1"/>
  <c r="E25" i="9"/>
  <c r="L25" i="9" s="1"/>
  <c r="E11" i="9"/>
  <c r="L11" i="9" s="1"/>
  <c r="E8" i="9"/>
  <c r="L8" i="9" s="1"/>
  <c r="E9" i="9"/>
  <c r="L9" i="9" s="1"/>
  <c r="E7" i="9"/>
  <c r="L7" i="9" s="1"/>
  <c r="L26" i="9" s="1"/>
  <c r="E41" i="10"/>
  <c r="L41" i="10" s="1"/>
  <c r="E42" i="10"/>
  <c r="L42" i="10" s="1"/>
  <c r="E43" i="10"/>
  <c r="L43" i="10" s="1"/>
  <c r="E44" i="10"/>
  <c r="L44" i="10" s="1"/>
  <c r="E45" i="10"/>
  <c r="L45" i="10" s="1"/>
  <c r="E46" i="10"/>
  <c r="L46" i="10" s="1"/>
  <c r="E47" i="10"/>
  <c r="E48" i="10"/>
  <c r="L48" i="10" s="1"/>
  <c r="E40" i="10"/>
  <c r="L40" i="10" s="1"/>
  <c r="E29" i="10"/>
  <c r="L29" i="10" s="1"/>
  <c r="E30" i="10"/>
  <c r="L30" i="10" s="1"/>
  <c r="E31" i="10"/>
  <c r="L31" i="10" s="1"/>
  <c r="E32" i="10"/>
  <c r="L32" i="10" s="1"/>
  <c r="E33" i="10"/>
  <c r="L33" i="10" s="1"/>
  <c r="E34" i="10"/>
  <c r="L34" i="10" s="1"/>
  <c r="E35" i="10"/>
  <c r="L35" i="10" s="1"/>
  <c r="E36" i="10"/>
  <c r="L36" i="10" s="1"/>
  <c r="E37" i="10"/>
  <c r="L37" i="10" s="1"/>
  <c r="E28" i="10"/>
  <c r="L28" i="10" s="1"/>
  <c r="E11" i="10"/>
  <c r="L11" i="10" s="1"/>
  <c r="E8" i="10"/>
  <c r="E9" i="10"/>
  <c r="L9" i="10" s="1"/>
  <c r="L12" i="10"/>
  <c r="E13" i="10"/>
  <c r="L13" i="10" s="1"/>
  <c r="E14" i="10"/>
  <c r="L14" i="10" s="1"/>
  <c r="E15" i="10"/>
  <c r="L15" i="10" s="1"/>
  <c r="E16" i="10"/>
  <c r="L16" i="10" s="1"/>
  <c r="E17" i="10"/>
  <c r="L17" i="10" s="1"/>
  <c r="E18" i="10"/>
  <c r="L18" i="10" s="1"/>
  <c r="E19" i="10"/>
  <c r="L19" i="10" s="1"/>
  <c r="E20" i="10"/>
  <c r="L20" i="10" s="1"/>
  <c r="E21" i="10"/>
  <c r="L21" i="10" s="1"/>
  <c r="E22" i="10"/>
  <c r="L22" i="10" s="1"/>
  <c r="E23" i="10"/>
  <c r="L23" i="10" s="1"/>
  <c r="E24" i="10"/>
  <c r="L24" i="10" s="1"/>
  <c r="E25" i="10"/>
  <c r="L25" i="10" s="1"/>
  <c r="E7" i="10"/>
  <c r="L7" i="10" s="1"/>
  <c r="L6" i="8" l="1"/>
  <c r="E26" i="8"/>
  <c r="E45" i="8"/>
  <c r="L38" i="10"/>
  <c r="L8" i="10"/>
  <c r="E26" i="10"/>
  <c r="L44" i="2"/>
  <c r="L64" i="2" s="1"/>
  <c r="L37" i="2"/>
  <c r="L47" i="10"/>
  <c r="L49" i="10" s="1"/>
  <c r="L37" i="8"/>
  <c r="L51" i="2"/>
  <c r="E57" i="2"/>
  <c r="L56" i="2"/>
  <c r="L57" i="2" s="1"/>
  <c r="E63" i="2"/>
  <c r="L62" i="2"/>
  <c r="L63" i="2" s="1"/>
  <c r="E54" i="2"/>
  <c r="L53" i="2"/>
  <c r="L54" i="2" s="1"/>
  <c r="E60" i="2"/>
  <c r="L59" i="2"/>
  <c r="L60" i="2" s="1"/>
  <c r="L43" i="9"/>
  <c r="L35" i="9"/>
  <c r="L50" i="9"/>
  <c r="E26" i="9"/>
  <c r="E37" i="2"/>
  <c r="E44" i="2"/>
  <c r="E64" i="2" s="1"/>
  <c r="E27" i="2"/>
  <c r="E38" i="10"/>
  <c r="E35" i="8"/>
  <c r="E43" i="9"/>
  <c r="E35" i="9"/>
  <c r="E49" i="10"/>
  <c r="E51" i="2"/>
  <c r="E50" i="9"/>
  <c r="E80" i="10" l="1"/>
  <c r="D63" i="2" l="1"/>
  <c r="D60" i="2"/>
  <c r="D57" i="2"/>
</calcChain>
</file>

<file path=xl/sharedStrings.xml><?xml version="1.0" encoding="utf-8"?>
<sst xmlns="http://schemas.openxmlformats.org/spreadsheetml/2006/main" count="408" uniqueCount="164">
  <si>
    <t>Հ/Հ</t>
  </si>
  <si>
    <t>Տնօրեն</t>
  </si>
  <si>
    <t>Հաշվապահ</t>
  </si>
  <si>
    <t>Գործավար</t>
  </si>
  <si>
    <t>Տնտեսվար</t>
  </si>
  <si>
    <t>Հավաքարար</t>
  </si>
  <si>
    <t>Պահակ</t>
  </si>
  <si>
    <t>ԸՆԴԱՄԵՆԸ</t>
  </si>
  <si>
    <t>Գլխավոր հաշվապահ</t>
  </si>
  <si>
    <t>Սիսիան քաղաք, 5 խումբ</t>
  </si>
  <si>
    <t>Մեթոդիստ ուս. գծով տնօրենի տեղակալ</t>
  </si>
  <si>
    <t>Դաստիարակ</t>
  </si>
  <si>
    <t>Սոց.մանկավարժ</t>
  </si>
  <si>
    <t>Խոհարար</t>
  </si>
  <si>
    <t>Խոհարարի օգնական</t>
  </si>
  <si>
    <t>Դաստիարակի օգնական</t>
  </si>
  <si>
    <t>Երաժիշտ</t>
  </si>
  <si>
    <t>Ֆիզկուլտուրայի հրահանգիչ</t>
  </si>
  <si>
    <t>Լվացարար</t>
  </si>
  <si>
    <t>Բուժքույր</t>
  </si>
  <si>
    <t>Դռնապան</t>
  </si>
  <si>
    <t>Դերձակ</t>
  </si>
  <si>
    <t>Օժանդակ բանվոր</t>
  </si>
  <si>
    <t>ԸՆդամենը Սիսիան</t>
  </si>
  <si>
    <t>Անգեղակոթ բնակավայր, 2 խումբ</t>
  </si>
  <si>
    <t>Ընդամենը Անգեղակոթ</t>
  </si>
  <si>
    <t>Շաղատ բնակավայր, 2 խումբ</t>
  </si>
  <si>
    <t>ԸՆդամենը Շաղատ</t>
  </si>
  <si>
    <t>(10 խումբ)</t>
  </si>
  <si>
    <t>Լոգոպեդ</t>
  </si>
  <si>
    <t>Դռնապահ</t>
  </si>
  <si>
    <t>Ընդամենը Սիսիան</t>
  </si>
  <si>
    <t>Նորավան բնակավայր, 1 խումբ</t>
  </si>
  <si>
    <t>Ընդամենը Նորավան</t>
  </si>
  <si>
    <t>Շամբ բնակավայր, 1 խումբ</t>
  </si>
  <si>
    <t>Աղիտու բնակավայր, 1 խումբ</t>
  </si>
  <si>
    <t>Դարբաս բնակավայր, 1 խումբ</t>
  </si>
  <si>
    <t>ԸՆդամենը Դարբաս</t>
  </si>
  <si>
    <t>Լոր բնակավայր, 1 խումբ</t>
  </si>
  <si>
    <t>Սոց. Մանկավարժ</t>
  </si>
  <si>
    <t>Ֆրանսերենի դասատու</t>
  </si>
  <si>
    <t>Աշոտավան բնակավայր, 1 խումբ</t>
  </si>
  <si>
    <t>Ընդամենը Աշոտավան</t>
  </si>
  <si>
    <t>ՈՒյծ բնակավայր, 1 խումբ</t>
  </si>
  <si>
    <t>Տոլորս բնակավայր, 1 խումբ</t>
  </si>
  <si>
    <t>Թասիկ բնակավայր, 1 խումբ</t>
  </si>
  <si>
    <t>Բնունիս բնակավայր, 1 խումբ</t>
  </si>
  <si>
    <t>Հացավան բնակավայր, 1 խումբ</t>
  </si>
  <si>
    <t>Տորունիք բնակավայր, 1 խումբ</t>
  </si>
  <si>
    <t>Սիսիան քաղաք, 4 խումբ</t>
  </si>
  <si>
    <t>Հոգեբան</t>
  </si>
  <si>
    <t>Շաքի բնակավայր, 2 խումբ</t>
  </si>
  <si>
    <t>Ընդամենը Շաքի</t>
  </si>
  <si>
    <t>Բռնակոթ բնակավայր, 2 խումբ</t>
  </si>
  <si>
    <t>ԸՆդամենը Բռնակոթ</t>
  </si>
  <si>
    <t>Պաշտոնային դրույքաչափ</t>
  </si>
  <si>
    <t>Բանվոր</t>
  </si>
  <si>
    <t>Գեղարվեստական գծով տնօրենի տեղակալ</t>
  </si>
  <si>
    <t>Թատերական խմբի խմբակավար</t>
  </si>
  <si>
    <t>Գրադարանային գծով տնօրենի տեղակալ</t>
  </si>
  <si>
    <t>Նկարիչ ձևավորող</t>
  </si>
  <si>
    <t>Ժողգործիքների անսամբլի ղեկավար</t>
  </si>
  <si>
    <t>Ձայնային սարքավորումների օպերատոր</t>
  </si>
  <si>
    <t>Երգիչ</t>
  </si>
  <si>
    <t>Նվագակցող, քամանչահար</t>
  </si>
  <si>
    <t>Նվագակցող, քանոնահար</t>
  </si>
  <si>
    <t>Նվագակցող,  քանոնահար</t>
  </si>
  <si>
    <t>Նվագակցող, դուդուկահար</t>
  </si>
  <si>
    <t>Նվագակցող, սանթուրահար</t>
  </si>
  <si>
    <t>Նվագակցող, շվիահար</t>
  </si>
  <si>
    <t>Նվագակցող, դհոլահար</t>
  </si>
  <si>
    <t>Ձայնագրող օպերատոր</t>
  </si>
  <si>
    <t>Բնակավայրերում մշակութային և գրադարանային գործունեություն իրականացնող մասնագետ</t>
  </si>
  <si>
    <t>Գրադարանի սպասարկման և ընթերցասրահի բաժնի մասնագետ</t>
  </si>
  <si>
    <t>Գրադարանի մանկական բաժնի մասնագետ</t>
  </si>
  <si>
    <t>Գրադարանի ֆոնդերի օգտագործման, պահպանման և տեղեկատու, մատենագիտության բաժնի մասնագետ</t>
  </si>
  <si>
    <t>Հաստիքի անվանումը</t>
  </si>
  <si>
    <t>Ընդամենը</t>
  </si>
  <si>
    <t>Հ Ա Ս Տ Ի Ք Ա Ց ՈՒ Ց Ա Կ
 «ՍԻՍԻԱՆԻ ՀԱՄԱՅՆՔԻ ԹԻՎ 1 ՆՈՒՀ» ՀՈԱԿ</t>
  </si>
  <si>
    <t xml:space="preserve">Հաստիքի անվանումը
</t>
  </si>
  <si>
    <t>Աշխատավարձն՝ըստ դրույքաչափի</t>
  </si>
  <si>
    <t>Հ Ա Ս Տ Ի Ք Ա Ց ՈՒ Ց Ա Կ 
«ՍԻՍԻԱՆԻ ՀԱՄԱՅՆՔԻ ԹԻՎ 2 ՆՈՒՀ» ՀՈԱԿ</t>
  </si>
  <si>
    <t>Հ Ա Ս Տ Ի Ք Ա Ց ՈՒ Ց Ա Կ 
«ՍԻՍԻԱՆԻ ՀԱՄԱՅՆՔԻ ԹԻՎ 3 ՆՈՒՀ» ՀՈԱԿ</t>
  </si>
  <si>
    <t>(12 խումբ)</t>
  </si>
  <si>
    <t>Հ Ա Ս Տ Ի Ք Ա Ց ՈՒ Ց Ա Կ 
«ՍԻՍԻԱՆԻ ՀԱՄԱՅՆՔԻ ԹԻՎ 4 ՆՈՒՀ» ՀՈԱԿ</t>
  </si>
  <si>
    <t>Ընդամենը  Լոր</t>
  </si>
  <si>
    <t>Ընդամենը Աղիտու</t>
  </si>
  <si>
    <t>Ընդամենը Շամբ</t>
  </si>
  <si>
    <t>Ընդամենը  Տորունիք</t>
  </si>
  <si>
    <t>Ընդամենը  Հացավան</t>
  </si>
  <si>
    <t>Ընդամենը  Բնունիս</t>
  </si>
  <si>
    <t>Ընդամենը  Թասիկ</t>
  </si>
  <si>
    <t>Ընդամենը  Տոլորս</t>
  </si>
  <si>
    <t>Ընդամենը  Ույծ</t>
  </si>
  <si>
    <t>Հաստիքային միավոր</t>
  </si>
  <si>
    <t>Աշխատակիցների թվաքանակ</t>
  </si>
  <si>
    <t xml:space="preserve">Խոհարար </t>
  </si>
  <si>
    <t>(8 խումբ)</t>
  </si>
  <si>
    <t>Տուն-թանգարանի աշխատակից</t>
  </si>
  <si>
    <t>Ծղուկ բնակավայր, 1 խումբ</t>
  </si>
  <si>
    <t>Սառնակունք  բնակավայր, 1 խումբ</t>
  </si>
  <si>
    <t>Գրադանային գործունեության պատասխանատու</t>
  </si>
  <si>
    <t>Ընդամենը Ծղուկ</t>
  </si>
  <si>
    <t>Վաղատին բնակավայր, 1 խումբ</t>
  </si>
  <si>
    <t>Ընդամենը Վաղատին</t>
  </si>
  <si>
    <t>Որոտնավան բնակավայր, 1 խումբ</t>
  </si>
  <si>
    <t>Ընդամենը Որոտնավան</t>
  </si>
  <si>
    <t>Աշխատավարձն՝ ըստ դրույքաչափի</t>
  </si>
  <si>
    <t>Հ Ա Ս Տ Ի Ք Ա Ց ՈՒ Ց Ա Կ 
«Հ. ՍԱՀՅԱՆԻ ԱՆՎԱՆ ՍԻՍԻԱՆԻ ՔԱՂԱՔԱՅԻՆ ՄՇԱԿՈՒՅԹԻ ԿԵՆՏՐՈՆ» ՀՈԱԿ</t>
  </si>
  <si>
    <t>Շենաթաղ բնակավայր  1 խումբ</t>
  </si>
  <si>
    <t>տնտեսվար</t>
  </si>
  <si>
    <t>հավաքարար</t>
  </si>
  <si>
    <t>Ընդամենը Շենաթաղ</t>
  </si>
  <si>
    <t>ՈՒս  գծով  տեղ.</t>
  </si>
  <si>
    <t>Ընդամենը Սառնակունք</t>
  </si>
  <si>
    <t>Սառնակունք բնակավայր, 1 խումբ</t>
  </si>
  <si>
    <t>Տորունիք և Աշոտավան բնակավայրի գրադարանավար</t>
  </si>
  <si>
    <t>Հ Ա Ս Տ Ի Ք Ա Ց ՈՒ Ց Ա Կ
 «ՍԻՍԻԱՆ ՀԱՄԱՅՆՔԻ ՏՐԱՆՍՊՈՐՏ» ՀՈԱԿ</t>
  </si>
  <si>
    <t>Հաստիքային միավորի քանակ</t>
  </si>
  <si>
    <t>ՂԵԿԱՎԱՐ ԱՆՁՆԱԿԱԶՄ</t>
  </si>
  <si>
    <t>Տնօրենի տեղակալ</t>
  </si>
  <si>
    <t>Գլխ. ճարտարագետ</t>
  </si>
  <si>
    <t>Գլխ.մեխանիկ</t>
  </si>
  <si>
    <t>Գլխ. հաշվապահ</t>
  </si>
  <si>
    <t>Ավագ հաշվապահ</t>
  </si>
  <si>
    <t>Իրավաբան</t>
  </si>
  <si>
    <t>Պահեստապետ</t>
  </si>
  <si>
    <t>ՍՊԱՍԱՐԿՈՂ ԱՆՁՆԱԿԱԶՄ</t>
  </si>
  <si>
    <t>Կենցաղային աղբատարի վարորդ</t>
  </si>
  <si>
    <t>Աղբատարի վարորդ</t>
  </si>
  <si>
    <t>Սան.մաքրման աղբատարի վարորդ</t>
  </si>
  <si>
    <t>Տրակտորավար</t>
  </si>
  <si>
    <t>Հարթեցնող, ավլող և ջրող   ավտոմեքենայի վարորդ</t>
  </si>
  <si>
    <t>Ավտոաշտարակի վարորդ</t>
  </si>
  <si>
    <t>Զոդող</t>
  </si>
  <si>
    <t>Ավտոէլեկտրիկ</t>
  </si>
  <si>
    <t>Ավտոփականագործ</t>
  </si>
  <si>
    <t>Բազմաֆունկցիոնալ Էքսկավատորի վարորդ</t>
  </si>
  <si>
    <t>Գրեյդերի վարորդ</t>
  </si>
  <si>
    <t>Ինքնաթափ մեքենայի վարորդ</t>
  </si>
  <si>
    <t xml:space="preserve">Արտաճանապարհային և տեխնիկական սպասարկման  ավտոմեքենայի վարորդ </t>
  </si>
  <si>
    <t>Բելառուս տրակտորի վարորդ</t>
  </si>
  <si>
    <t>Դիսպետչեր</t>
  </si>
  <si>
    <t>Վարչական շենքի հավաքարար</t>
  </si>
  <si>
    <t>Քաղ. տրանսպորտի վարորդ</t>
  </si>
  <si>
    <t>Մեխանիկ</t>
  </si>
  <si>
    <t>BOBCAT-ի վարորդ</t>
  </si>
  <si>
    <t>Ընդամենը/սպասարկող անձն./</t>
  </si>
  <si>
    <t>Հավելված 1
ՀՀ Սյունիքի մարզի Սիսիան համայնքի ավագանու 2025թ․ մարտի 14-ի թիվ 034-Ա որոշման</t>
  </si>
  <si>
    <t xml:space="preserve"> Աշխատակազմի քարտուղարի՝                                 Կ Իվանյան</t>
  </si>
  <si>
    <t>Հավելված 2
ՀՀ Սյունիքի մարզի Սիսիան համայնքի ավագանու 2025թ. մարտի 14-ի թիվ 034-Ա  որոշման</t>
  </si>
  <si>
    <t>Հավելված 3
ՀՀ Սյունիքի մարզի Սիսիան համայնքի ավագանու 2025թ. մարտի 14-ի թիվ 034-Ա  որոշման</t>
  </si>
  <si>
    <t>Աշխատակազմի քարտուղար՝                                    Կ Իվանյան</t>
  </si>
  <si>
    <t>Աշխատակազմի քարտուղար՝                                 Կ Իվանյան</t>
  </si>
  <si>
    <t>Աշխատակազմի քարտուղար՝                               Կ Իվանյան</t>
  </si>
  <si>
    <t>Հավելված 4
ՀՀ Սյունիքի մարզի Սիսիան համայնքի ավագանու 2025թ. մարտի 14-ի թիվ 034-Ա  որոշման</t>
  </si>
  <si>
    <t>Հավելված 5
ՀՀ Սյունիքի մարզի Սիսիան համայնքի ավագանու 
2025թ. մարտի 14-ի թիվ 034-Ա  որոշման</t>
  </si>
  <si>
    <t xml:space="preserve">Աշխատակազմի քարտուղար՝                                       Կ. Իվանյան
                                                             </t>
  </si>
  <si>
    <t>Աշխատակազմի քարտուղար՝                                     Կ Իվանյան</t>
  </si>
  <si>
    <t>Մշակութային գործունեության համակարգող</t>
  </si>
  <si>
    <r>
      <rPr>
        <sz val="8"/>
        <color theme="1"/>
        <rFont val="GHEA Grapalat"/>
        <family val="3"/>
      </rPr>
      <t xml:space="preserve"> Հավելված 6</t>
    </r>
    <r>
      <rPr>
        <i/>
        <sz val="8"/>
        <color theme="1"/>
        <rFont val="GHEA Grapalat"/>
        <family val="3"/>
      </rPr>
      <t xml:space="preserve">
</t>
    </r>
    <r>
      <rPr>
        <sz val="8"/>
        <color theme="1"/>
        <rFont val="GHEA Grapalat"/>
        <family val="3"/>
      </rPr>
      <t xml:space="preserve">ՀՀ Սյունիքի մարզի Սիսիան համայնքի ավագանու 2025թ. մարտի 14-ի թիվ 034-Ա որոշման  </t>
    </r>
  </si>
  <si>
    <t>Անձնակազմի կառ. մասնագետ</t>
  </si>
  <si>
    <t>Ընդամենը /ղեկավար կազմ/</t>
  </si>
  <si>
    <t>(11 խումբ)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</si>
</sst>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_-* #,##0\ _դ_ր_._-;\-* #,##0\ _դ_ր_._-;_-* &quot;-&quot;\ _դ_ր_._-;_-@_-"/>
    <numFmt numFmtId="166" formatCode="_-* #,##0.00\ _դ_ր_._-;\-* #,##0.00\ _դ_ր_._-;_-* &quot;-&quot;??\ _դ_ր_._-;_-@_-"/>
    <numFmt numFmtId="167" formatCode="_-* #,##0\ _֏_-;\-* #,##0\ _֏_-;_-* &quot;-&quot;\ _֏_-;_-@_-"/>
    <numFmt numFmtId="168" formatCode="_-* #,##0_р_._-;\-* #,##0_р_._-;_-* &quot;-&quot;??_р_._-;_-@_-"/>
    <numFmt numFmtId="169" formatCode="_-* #,##0.0_р_._-;\-* #,##0.0_р_._-;_-* &quot;-&quot;??_р_._-;_-@_-"/>
    <numFmt numFmtId="170" formatCode="_-* #,##0\ _դ_ր_._-;\-* #,##0\ _դ_ր_._-;_-* &quot;-&quot;??\ _դ_ր_._-;_-@_-"/>
    <numFmt numFmtId="171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indexed="8"/>
      <name val="Arial LatArm"/>
      <family val="2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indexed="8"/>
      <name val="GHEA Grapalat"/>
      <family val="3"/>
    </font>
    <font>
      <b/>
      <sz val="10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i/>
      <sz val="12"/>
      <color theme="1"/>
      <name val="GHEA Grapalat"/>
      <family val="3"/>
    </font>
    <font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0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theme="1"/>
      <name val="GHEA Grapalat"/>
      <family val="3"/>
    </font>
    <font>
      <sz val="9"/>
      <color theme="1"/>
      <name val="GHEA Grapalat"/>
      <family val="3"/>
    </font>
    <font>
      <sz val="8"/>
      <color theme="1"/>
      <name val="GHEA Grapalat"/>
      <family val="3"/>
    </font>
    <font>
      <i/>
      <sz val="8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4" fillId="0" borderId="0"/>
  </cellStyleXfs>
  <cellXfs count="25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7" fontId="16" fillId="0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2" fillId="0" borderId="2" xfId="2" applyNumberFormat="1" applyFont="1" applyFill="1" applyBorder="1" applyAlignment="1">
      <alignment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left" vertical="center" wrapText="1"/>
    </xf>
    <xf numFmtId="167" fontId="20" fillId="0" borderId="2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0" fontId="14" fillId="0" borderId="2" xfId="0" applyFont="1" applyFill="1" applyBorder="1"/>
    <xf numFmtId="0" fontId="6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13" fillId="0" borderId="0" xfId="0" applyFont="1" applyFill="1"/>
    <xf numFmtId="0" fontId="6" fillId="0" borderId="0" xfId="0" applyFont="1" applyFill="1" applyBorder="1"/>
    <xf numFmtId="170" fontId="14" fillId="0" borderId="2" xfId="0" applyNumberFormat="1" applyFont="1" applyFill="1" applyBorder="1" applyAlignment="1">
      <alignment horizontal="center" vertical="center"/>
    </xf>
    <xf numFmtId="170" fontId="18" fillId="0" borderId="2" xfId="0" applyNumberFormat="1" applyFont="1" applyFill="1" applyBorder="1" applyAlignment="1">
      <alignment horizontal="center" vertical="center"/>
    </xf>
    <xf numFmtId="167" fontId="17" fillId="0" borderId="2" xfId="0" applyNumberFormat="1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11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2" xfId="0" applyFont="1" applyBorder="1" applyAlignment="1">
      <alignment horizontal="center" vertical="center"/>
    </xf>
    <xf numFmtId="0" fontId="14" fillId="3" borderId="2" xfId="0" applyFont="1" applyFill="1" applyBorder="1"/>
    <xf numFmtId="170" fontId="14" fillId="0" borderId="2" xfId="1" applyNumberFormat="1" applyFont="1" applyFill="1" applyBorder="1" applyAlignment="1">
      <alignment horizontal="center" vertical="center"/>
    </xf>
    <xf numFmtId="166" fontId="14" fillId="0" borderId="2" xfId="1" applyFont="1" applyFill="1" applyBorder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167" fontId="2" fillId="0" borderId="0" xfId="0" applyNumberFormat="1" applyFont="1" applyFill="1"/>
    <xf numFmtId="165" fontId="14" fillId="0" borderId="0" xfId="0" applyNumberFormat="1" applyFont="1" applyFill="1" applyBorder="1"/>
    <xf numFmtId="170" fontId="21" fillId="0" borderId="0" xfId="0" applyNumberFormat="1" applyFont="1" applyFill="1"/>
    <xf numFmtId="0" fontId="5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7" fontId="16" fillId="0" borderId="0" xfId="0" applyNumberFormat="1" applyFont="1" applyFill="1"/>
    <xf numFmtId="0" fontId="20" fillId="0" borderId="2" xfId="0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2" borderId="2" xfId="2" applyNumberFormat="1" applyFont="1" applyFill="1" applyBorder="1" applyAlignment="1">
      <alignment horizontal="left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0" fontId="17" fillId="2" borderId="2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vertical="center" wrapText="1"/>
    </xf>
    <xf numFmtId="0" fontId="12" fillId="0" borderId="2" xfId="2" applyNumberFormat="1" applyFont="1" applyFill="1" applyBorder="1" applyAlignment="1">
      <alignment horizontal="left" vertical="center" wrapText="1"/>
    </xf>
    <xf numFmtId="167" fontId="18" fillId="0" borderId="2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left" vertical="center" wrapText="1"/>
    </xf>
    <xf numFmtId="0" fontId="11" fillId="0" borderId="2" xfId="2" applyNumberFormat="1" applyFont="1" applyFill="1" applyBorder="1" applyAlignment="1">
      <alignment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167" fontId="14" fillId="2" borderId="2" xfId="0" applyNumberFormat="1" applyFont="1" applyFill="1" applyBorder="1" applyAlignment="1">
      <alignment horizontal="center" vertical="center"/>
    </xf>
    <xf numFmtId="0" fontId="17" fillId="2" borderId="6" xfId="2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67" fontId="18" fillId="2" borderId="2" xfId="0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7" fillId="0" borderId="6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7" fontId="14" fillId="3" borderId="2" xfId="0" applyNumberFormat="1" applyFont="1" applyFill="1" applyBorder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/>
    <xf numFmtId="0" fontId="12" fillId="3" borderId="2" xfId="0" applyFont="1" applyFill="1" applyBorder="1"/>
    <xf numFmtId="0" fontId="12" fillId="0" borderId="2" xfId="0" applyFont="1" applyFill="1" applyBorder="1" applyAlignment="1">
      <alignment horizontal="center" vertical="center"/>
    </xf>
    <xf numFmtId="165" fontId="12" fillId="0" borderId="2" xfId="0" applyNumberFormat="1" applyFont="1" applyFill="1" applyBorder="1"/>
    <xf numFmtId="170" fontId="12" fillId="0" borderId="2" xfId="1" applyNumberFormat="1" applyFont="1" applyFill="1" applyBorder="1"/>
    <xf numFmtId="170" fontId="12" fillId="3" borderId="2" xfId="1" applyNumberFormat="1" applyFont="1" applyFill="1" applyBorder="1"/>
    <xf numFmtId="0" fontId="11" fillId="0" borderId="2" xfId="0" applyFont="1" applyFill="1" applyBorder="1" applyAlignment="1">
      <alignment horizontal="center" vertical="center"/>
    </xf>
    <xf numFmtId="170" fontId="12" fillId="0" borderId="2" xfId="0" applyNumberFormat="1" applyFont="1" applyFill="1" applyBorder="1"/>
    <xf numFmtId="165" fontId="17" fillId="0" borderId="2" xfId="0" applyNumberFormat="1" applyFont="1" applyFill="1" applyBorder="1"/>
    <xf numFmtId="0" fontId="11" fillId="0" borderId="2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68" fontId="12" fillId="0" borderId="2" xfId="1" applyNumberFormat="1" applyFont="1" applyFill="1" applyBorder="1" applyAlignment="1">
      <alignment horizontal="center" vertical="center"/>
    </xf>
    <xf numFmtId="167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69" fontId="12" fillId="0" borderId="2" xfId="1" applyNumberFormat="1" applyFont="1" applyFill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170" fontId="12" fillId="0" borderId="2" xfId="1" applyNumberFormat="1" applyFont="1" applyBorder="1" applyAlignment="1">
      <alignment horizontal="center" vertical="center"/>
    </xf>
    <xf numFmtId="170" fontId="12" fillId="3" borderId="2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1" fontId="11" fillId="0" borderId="2" xfId="2" applyNumberFormat="1" applyFont="1" applyFill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0" fillId="3" borderId="2" xfId="0" applyFont="1" applyFill="1" applyBorder="1"/>
    <xf numFmtId="167" fontId="14" fillId="0" borderId="2" xfId="0" applyNumberFormat="1" applyFont="1" applyBorder="1"/>
    <xf numFmtId="170" fontId="14" fillId="2" borderId="2" xfId="0" applyNumberFormat="1" applyFont="1" applyFill="1" applyBorder="1" applyAlignment="1">
      <alignment horizontal="center" vertical="center"/>
    </xf>
    <xf numFmtId="166" fontId="14" fillId="2" borderId="2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6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7" fillId="0" borderId="5" xfId="2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/>
    <xf numFmtId="0" fontId="12" fillId="0" borderId="2" xfId="2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5" fontId="6" fillId="0" borderId="0" xfId="0" applyNumberFormat="1" applyFont="1" applyFill="1"/>
    <xf numFmtId="0" fontId="14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7" fillId="0" borderId="6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3" fontId="14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3" fontId="14" fillId="0" borderId="9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/>
    </xf>
    <xf numFmtId="0" fontId="18" fillId="0" borderId="3" xfId="0" applyFont="1" applyBorder="1"/>
    <xf numFmtId="3" fontId="18" fillId="0" borderId="3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3" fontId="17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0" fontId="10" fillId="0" borderId="2" xfId="1" applyNumberFormat="1" applyFont="1" applyFill="1" applyBorder="1" applyAlignment="1">
      <alignment horizontal="center" vertical="center"/>
    </xf>
    <xf numFmtId="170" fontId="14" fillId="2" borderId="2" xfId="1" applyNumberFormat="1" applyFont="1" applyFill="1" applyBorder="1" applyAlignment="1">
      <alignment horizontal="center" vertical="center"/>
    </xf>
    <xf numFmtId="170" fontId="18" fillId="0" borderId="2" xfId="1" applyNumberFormat="1" applyFont="1" applyFill="1" applyBorder="1" applyAlignment="1">
      <alignment horizontal="center" vertical="center"/>
    </xf>
    <xf numFmtId="170" fontId="17" fillId="0" borderId="2" xfId="2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166" fontId="14" fillId="3" borderId="2" xfId="1" applyNumberFormat="1" applyFont="1" applyFill="1" applyBorder="1" applyAlignment="1">
      <alignment horizontal="center" vertical="center"/>
    </xf>
    <xf numFmtId="166" fontId="14" fillId="2" borderId="2" xfId="1" applyNumberFormat="1" applyFont="1" applyFill="1" applyBorder="1" applyAlignment="1">
      <alignment horizontal="center" vertical="center"/>
    </xf>
    <xf numFmtId="170" fontId="14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2" fontId="17" fillId="0" borderId="6" xfId="0" applyNumberFormat="1" applyFont="1" applyFill="1" applyBorder="1" applyAlignment="1">
      <alignment horizontal="center" vertical="center" wrapText="1"/>
    </xf>
    <xf numFmtId="166" fontId="14" fillId="0" borderId="2" xfId="1" applyFont="1" applyFill="1" applyBorder="1" applyAlignment="1">
      <alignment vertical="center"/>
    </xf>
    <xf numFmtId="166" fontId="14" fillId="3" borderId="2" xfId="1" applyFont="1" applyFill="1" applyBorder="1" applyAlignment="1">
      <alignment vertical="center"/>
    </xf>
    <xf numFmtId="170" fontId="14" fillId="0" borderId="2" xfId="1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165" fontId="18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5" fontId="10" fillId="0" borderId="2" xfId="0" applyNumberFormat="1" applyFont="1" applyFill="1" applyBorder="1" applyAlignment="1">
      <alignment vertical="center"/>
    </xf>
    <xf numFmtId="0" fontId="17" fillId="0" borderId="6" xfId="2" applyNumberFormat="1" applyFont="1" applyFill="1" applyBorder="1" applyAlignment="1">
      <alignment vertical="center" wrapText="1"/>
    </xf>
    <xf numFmtId="0" fontId="11" fillId="0" borderId="6" xfId="2" applyNumberFormat="1" applyFont="1" applyFill="1" applyBorder="1" applyAlignment="1">
      <alignment horizontal="left" vertical="center" wrapText="1"/>
    </xf>
    <xf numFmtId="165" fontId="12" fillId="0" borderId="2" xfId="0" applyNumberFormat="1" applyFont="1" applyFill="1" applyBorder="1" applyAlignment="1">
      <alignment horizontal="center" vertical="center"/>
    </xf>
    <xf numFmtId="170" fontId="12" fillId="0" borderId="2" xfId="1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vertical="center"/>
    </xf>
    <xf numFmtId="170" fontId="12" fillId="0" borderId="2" xfId="1" applyNumberFormat="1" applyFont="1" applyFill="1" applyBorder="1" applyAlignment="1">
      <alignment vertical="center"/>
    </xf>
    <xf numFmtId="170" fontId="12" fillId="3" borderId="2" xfId="1" applyNumberFormat="1" applyFont="1" applyFill="1" applyBorder="1" applyAlignment="1">
      <alignment vertical="center"/>
    </xf>
    <xf numFmtId="165" fontId="11" fillId="0" borderId="2" xfId="0" applyNumberFormat="1" applyFont="1" applyFill="1" applyBorder="1" applyAlignment="1">
      <alignment vertical="center"/>
    </xf>
    <xf numFmtId="165" fontId="20" fillId="0" borderId="2" xfId="0" applyNumberFormat="1" applyFont="1" applyFill="1" applyBorder="1" applyAlignment="1">
      <alignment vertical="center"/>
    </xf>
    <xf numFmtId="170" fontId="8" fillId="0" borderId="0" xfId="0" applyNumberFormat="1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7" fillId="0" borderId="5" xfId="2" applyNumberFormat="1" applyFont="1" applyFill="1" applyBorder="1" applyAlignment="1">
      <alignment horizontal="center" vertical="center" wrapText="1"/>
    </xf>
    <xf numFmtId="0" fontId="17" fillId="0" borderId="6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3">
    <cellStyle name="Normal 26_HASTIQ popoxvac" xfId="2" xr:uid="{00000000-0005-0000-0000-000000000000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E65E-746F-4124-AD2E-8AC6C455D1F1}">
  <dimension ref="A1:F47"/>
  <sheetViews>
    <sheetView tabSelected="1" workbookViewId="0">
      <selection activeCell="L13" sqref="L13"/>
    </sheetView>
  </sheetViews>
  <sheetFormatPr defaultRowHeight="16.5" x14ac:dyDescent="0.3"/>
  <cols>
    <col min="1" max="1" width="6" style="4" customWidth="1"/>
    <col min="2" max="2" width="31.5703125" style="4" customWidth="1"/>
    <col min="3" max="4" width="13.85546875" style="4" customWidth="1"/>
    <col min="5" max="5" width="13.85546875" style="191" customWidth="1"/>
    <col min="6" max="6" width="16.28515625" style="4" customWidth="1"/>
    <col min="7" max="16384" width="9.140625" style="4"/>
  </cols>
  <sheetData>
    <row r="1" spans="1:6" ht="45.75" customHeight="1" x14ac:dyDescent="0.3">
      <c r="D1" s="226" t="s">
        <v>148</v>
      </c>
      <c r="E1" s="226"/>
      <c r="F1" s="226"/>
    </row>
    <row r="2" spans="1:6" ht="45" customHeight="1" x14ac:dyDescent="0.3">
      <c r="A2" s="228" t="s">
        <v>117</v>
      </c>
      <c r="B2" s="228"/>
      <c r="C2" s="228"/>
      <c r="D2" s="228"/>
      <c r="E2" s="228"/>
      <c r="F2" s="228"/>
    </row>
    <row r="3" spans="1:6" ht="60" customHeight="1" x14ac:dyDescent="0.3">
      <c r="A3" s="99" t="s">
        <v>0</v>
      </c>
      <c r="B3" s="183" t="s">
        <v>76</v>
      </c>
      <c r="C3" s="184" t="s">
        <v>95</v>
      </c>
      <c r="D3" s="183" t="s">
        <v>118</v>
      </c>
      <c r="E3" s="185" t="s">
        <v>55</v>
      </c>
      <c r="F3" s="186" t="s">
        <v>107</v>
      </c>
    </row>
    <row r="4" spans="1:6" x14ac:dyDescent="0.3">
      <c r="A4" s="160">
        <v>1</v>
      </c>
      <c r="B4" s="160">
        <v>2</v>
      </c>
      <c r="C4" s="160">
        <v>3</v>
      </c>
      <c r="D4" s="160">
        <v>4</v>
      </c>
      <c r="E4" s="160">
        <v>5</v>
      </c>
      <c r="F4" s="161">
        <v>6</v>
      </c>
    </row>
    <row r="5" spans="1:6" x14ac:dyDescent="0.3">
      <c r="A5" s="162"/>
      <c r="B5" s="223" t="s">
        <v>119</v>
      </c>
      <c r="C5" s="223"/>
      <c r="D5" s="223"/>
      <c r="E5" s="223"/>
      <c r="F5" s="163"/>
    </row>
    <row r="6" spans="1:6" x14ac:dyDescent="0.3">
      <c r="A6" s="164">
        <v>1</v>
      </c>
      <c r="B6" s="165" t="s">
        <v>1</v>
      </c>
      <c r="C6" s="164">
        <v>1</v>
      </c>
      <c r="D6" s="164">
        <v>1</v>
      </c>
      <c r="E6" s="166">
        <v>320000</v>
      </c>
      <c r="F6" s="167">
        <v>320000</v>
      </c>
    </row>
    <row r="7" spans="1:6" x14ac:dyDescent="0.3">
      <c r="A7" s="49">
        <v>2</v>
      </c>
      <c r="B7" s="168" t="s">
        <v>120</v>
      </c>
      <c r="C7" s="49">
        <v>1</v>
      </c>
      <c r="D7" s="49">
        <v>1</v>
      </c>
      <c r="E7" s="169">
        <v>270000</v>
      </c>
      <c r="F7" s="170">
        <v>270000</v>
      </c>
    </row>
    <row r="8" spans="1:6" x14ac:dyDescent="0.3">
      <c r="A8" s="164">
        <v>3</v>
      </c>
      <c r="B8" s="168" t="s">
        <v>121</v>
      </c>
      <c r="C8" s="49">
        <v>1</v>
      </c>
      <c r="D8" s="49">
        <v>1</v>
      </c>
      <c r="E8" s="171">
        <v>250000</v>
      </c>
      <c r="F8" s="170">
        <v>250000</v>
      </c>
    </row>
    <row r="9" spans="1:6" x14ac:dyDescent="0.3">
      <c r="A9" s="49">
        <v>4</v>
      </c>
      <c r="B9" s="168" t="s">
        <v>122</v>
      </c>
      <c r="C9" s="49">
        <v>1</v>
      </c>
      <c r="D9" s="49">
        <v>1</v>
      </c>
      <c r="E9" s="171">
        <v>250000</v>
      </c>
      <c r="F9" s="170">
        <v>250000</v>
      </c>
    </row>
    <row r="10" spans="1:6" x14ac:dyDescent="0.3">
      <c r="A10" s="164">
        <v>5</v>
      </c>
      <c r="B10" s="168" t="s">
        <v>123</v>
      </c>
      <c r="C10" s="49">
        <v>1</v>
      </c>
      <c r="D10" s="49">
        <v>1</v>
      </c>
      <c r="E10" s="171">
        <v>250000</v>
      </c>
      <c r="F10" s="170">
        <v>250000</v>
      </c>
    </row>
    <row r="11" spans="1:6" x14ac:dyDescent="0.3">
      <c r="A11" s="49">
        <v>6</v>
      </c>
      <c r="B11" s="168" t="s">
        <v>124</v>
      </c>
      <c r="C11" s="49">
        <v>1</v>
      </c>
      <c r="D11" s="49">
        <v>1</v>
      </c>
      <c r="E11" s="171">
        <v>180000</v>
      </c>
      <c r="F11" s="170">
        <v>180000</v>
      </c>
    </row>
    <row r="12" spans="1:6" x14ac:dyDescent="0.3">
      <c r="A12" s="164">
        <v>7</v>
      </c>
      <c r="B12" s="168" t="s">
        <v>125</v>
      </c>
      <c r="C12" s="49">
        <v>1</v>
      </c>
      <c r="D12" s="49">
        <v>1</v>
      </c>
      <c r="E12" s="171">
        <v>200000</v>
      </c>
      <c r="F12" s="170">
        <v>200000</v>
      </c>
    </row>
    <row r="13" spans="1:6" x14ac:dyDescent="0.3">
      <c r="A13" s="49">
        <v>8</v>
      </c>
      <c r="B13" s="168" t="s">
        <v>3</v>
      </c>
      <c r="C13" s="49">
        <v>1</v>
      </c>
      <c r="D13" s="49">
        <v>1</v>
      </c>
      <c r="E13" s="171">
        <v>118000</v>
      </c>
      <c r="F13" s="170">
        <v>118000</v>
      </c>
    </row>
    <row r="14" spans="1:6" x14ac:dyDescent="0.3">
      <c r="A14" s="164">
        <v>9</v>
      </c>
      <c r="B14" s="173" t="s">
        <v>126</v>
      </c>
      <c r="C14" s="172">
        <v>1</v>
      </c>
      <c r="D14" s="172">
        <v>1</v>
      </c>
      <c r="E14" s="174">
        <v>200000</v>
      </c>
      <c r="F14" s="170">
        <v>200000</v>
      </c>
    </row>
    <row r="15" spans="1:6" x14ac:dyDescent="0.3">
      <c r="A15" s="49">
        <v>10</v>
      </c>
      <c r="B15" s="168" t="s">
        <v>161</v>
      </c>
      <c r="C15" s="49">
        <v>1</v>
      </c>
      <c r="D15" s="49">
        <v>1</v>
      </c>
      <c r="E15" s="175">
        <v>160000</v>
      </c>
      <c r="F15" s="170">
        <v>160000</v>
      </c>
    </row>
    <row r="16" spans="1:6" x14ac:dyDescent="0.3">
      <c r="A16" s="164">
        <v>11</v>
      </c>
      <c r="B16" s="173" t="s">
        <v>19</v>
      </c>
      <c r="C16" s="172">
        <v>1</v>
      </c>
      <c r="D16" s="172">
        <v>0.5</v>
      </c>
      <c r="E16" s="171">
        <v>104000</v>
      </c>
      <c r="F16" s="170">
        <v>52000</v>
      </c>
    </row>
    <row r="17" spans="1:6" x14ac:dyDescent="0.3">
      <c r="A17" s="49"/>
      <c r="B17" s="176" t="s">
        <v>162</v>
      </c>
      <c r="C17" s="192">
        <f>SUM(C6:C16)</f>
        <v>11</v>
      </c>
      <c r="D17" s="192">
        <f>SUM(D6:D16)</f>
        <v>10.5</v>
      </c>
      <c r="E17" s="177"/>
      <c r="F17" s="178">
        <f>SUM(F6:F16)</f>
        <v>2250000</v>
      </c>
    </row>
    <row r="18" spans="1:6" x14ac:dyDescent="0.3">
      <c r="A18" s="162"/>
      <c r="B18" s="224" t="s">
        <v>127</v>
      </c>
      <c r="C18" s="225"/>
      <c r="D18" s="225"/>
      <c r="E18" s="225"/>
      <c r="F18" s="163"/>
    </row>
    <row r="19" spans="1:6" x14ac:dyDescent="0.3">
      <c r="A19" s="49">
        <v>12</v>
      </c>
      <c r="B19" s="165" t="s">
        <v>128</v>
      </c>
      <c r="C19" s="164">
        <v>6</v>
      </c>
      <c r="D19" s="164">
        <v>6</v>
      </c>
      <c r="E19" s="166">
        <v>170000</v>
      </c>
      <c r="F19" s="167">
        <v>1020000</v>
      </c>
    </row>
    <row r="20" spans="1:6" x14ac:dyDescent="0.3">
      <c r="A20" s="49">
        <v>13</v>
      </c>
      <c r="B20" s="168" t="s">
        <v>129</v>
      </c>
      <c r="C20" s="49">
        <v>2</v>
      </c>
      <c r="D20" s="49">
        <v>2</v>
      </c>
      <c r="E20" s="171">
        <v>170000</v>
      </c>
      <c r="F20" s="170">
        <v>340000</v>
      </c>
    </row>
    <row r="21" spans="1:6" x14ac:dyDescent="0.3">
      <c r="A21" s="49">
        <v>14</v>
      </c>
      <c r="B21" s="168" t="s">
        <v>130</v>
      </c>
      <c r="C21" s="49">
        <v>1</v>
      </c>
      <c r="D21" s="49">
        <v>1</v>
      </c>
      <c r="E21" s="171">
        <v>170000</v>
      </c>
      <c r="F21" s="170">
        <v>170000</v>
      </c>
    </row>
    <row r="22" spans="1:6" x14ac:dyDescent="0.3">
      <c r="A22" s="49">
        <v>15</v>
      </c>
      <c r="B22" s="168" t="s">
        <v>131</v>
      </c>
      <c r="C22" s="49">
        <v>1</v>
      </c>
      <c r="D22" s="49">
        <v>1</v>
      </c>
      <c r="E22" s="171">
        <v>170000</v>
      </c>
      <c r="F22" s="170">
        <v>170000</v>
      </c>
    </row>
    <row r="23" spans="1:6" ht="27" x14ac:dyDescent="0.3">
      <c r="A23" s="49">
        <v>16</v>
      </c>
      <c r="B23" s="179" t="s">
        <v>132</v>
      </c>
      <c r="C23" s="49">
        <v>1</v>
      </c>
      <c r="D23" s="49">
        <v>1</v>
      </c>
      <c r="E23" s="171">
        <v>170000</v>
      </c>
      <c r="F23" s="170">
        <v>170000</v>
      </c>
    </row>
    <row r="24" spans="1:6" x14ac:dyDescent="0.3">
      <c r="A24" s="49">
        <v>17</v>
      </c>
      <c r="B24" s="168" t="s">
        <v>133</v>
      </c>
      <c r="C24" s="49">
        <v>2</v>
      </c>
      <c r="D24" s="49">
        <v>2</v>
      </c>
      <c r="E24" s="171">
        <v>170000</v>
      </c>
      <c r="F24" s="170">
        <v>340000</v>
      </c>
    </row>
    <row r="25" spans="1:6" x14ac:dyDescent="0.3">
      <c r="A25" s="49">
        <v>18</v>
      </c>
      <c r="B25" s="168" t="s">
        <v>134</v>
      </c>
      <c r="C25" s="49">
        <v>1</v>
      </c>
      <c r="D25" s="49">
        <v>1</v>
      </c>
      <c r="E25" s="171">
        <v>120000</v>
      </c>
      <c r="F25" s="170">
        <v>120000</v>
      </c>
    </row>
    <row r="26" spans="1:6" x14ac:dyDescent="0.3">
      <c r="A26" s="49">
        <v>19</v>
      </c>
      <c r="B26" s="168" t="s">
        <v>135</v>
      </c>
      <c r="C26" s="49">
        <v>1</v>
      </c>
      <c r="D26" s="49">
        <v>1</v>
      </c>
      <c r="E26" s="171">
        <v>140000</v>
      </c>
      <c r="F26" s="170">
        <v>140000</v>
      </c>
    </row>
    <row r="27" spans="1:6" x14ac:dyDescent="0.3">
      <c r="A27" s="49">
        <v>20</v>
      </c>
      <c r="B27" s="168" t="s">
        <v>136</v>
      </c>
      <c r="C27" s="49">
        <v>2</v>
      </c>
      <c r="D27" s="49">
        <v>2</v>
      </c>
      <c r="E27" s="171">
        <v>140000</v>
      </c>
      <c r="F27" s="170">
        <v>280000</v>
      </c>
    </row>
    <row r="28" spans="1:6" ht="27" x14ac:dyDescent="0.3">
      <c r="A28" s="49">
        <v>21</v>
      </c>
      <c r="B28" s="179" t="s">
        <v>137</v>
      </c>
      <c r="C28" s="49">
        <v>3</v>
      </c>
      <c r="D28" s="49">
        <v>3</v>
      </c>
      <c r="E28" s="171">
        <v>170000</v>
      </c>
      <c r="F28" s="170">
        <v>510000</v>
      </c>
    </row>
    <row r="29" spans="1:6" x14ac:dyDescent="0.3">
      <c r="A29" s="49">
        <v>22</v>
      </c>
      <c r="B29" s="168" t="s">
        <v>138</v>
      </c>
      <c r="C29" s="49">
        <v>1</v>
      </c>
      <c r="D29" s="49">
        <v>1</v>
      </c>
      <c r="E29" s="171">
        <v>170000</v>
      </c>
      <c r="F29" s="170">
        <v>170000</v>
      </c>
    </row>
    <row r="30" spans="1:6" x14ac:dyDescent="0.3">
      <c r="A30" s="49">
        <v>23</v>
      </c>
      <c r="B30" s="179" t="s">
        <v>139</v>
      </c>
      <c r="C30" s="49">
        <v>1</v>
      </c>
      <c r="D30" s="49">
        <v>1</v>
      </c>
      <c r="E30" s="171">
        <v>170000</v>
      </c>
      <c r="F30" s="170">
        <v>170000</v>
      </c>
    </row>
    <row r="31" spans="1:6" ht="40.5" x14ac:dyDescent="0.3">
      <c r="A31" s="49">
        <v>24</v>
      </c>
      <c r="B31" s="179" t="s">
        <v>140</v>
      </c>
      <c r="C31" s="49">
        <v>1</v>
      </c>
      <c r="D31" s="49">
        <v>1</v>
      </c>
      <c r="E31" s="171">
        <v>170000</v>
      </c>
      <c r="F31" s="170">
        <v>170000</v>
      </c>
    </row>
    <row r="32" spans="1:6" x14ac:dyDescent="0.3">
      <c r="A32" s="49">
        <v>25</v>
      </c>
      <c r="B32" s="179" t="s">
        <v>141</v>
      </c>
      <c r="C32" s="49">
        <v>3</v>
      </c>
      <c r="D32" s="49">
        <v>3</v>
      </c>
      <c r="E32" s="171">
        <v>170000</v>
      </c>
      <c r="F32" s="170">
        <v>510000</v>
      </c>
    </row>
    <row r="33" spans="1:6" x14ac:dyDescent="0.3">
      <c r="A33" s="49">
        <v>26</v>
      </c>
      <c r="B33" s="179" t="s">
        <v>142</v>
      </c>
      <c r="C33" s="49">
        <v>2</v>
      </c>
      <c r="D33" s="49">
        <v>2</v>
      </c>
      <c r="E33" s="171">
        <v>200000</v>
      </c>
      <c r="F33" s="170">
        <v>400000</v>
      </c>
    </row>
    <row r="34" spans="1:6" x14ac:dyDescent="0.3">
      <c r="A34" s="49">
        <v>27</v>
      </c>
      <c r="B34" s="168" t="s">
        <v>6</v>
      </c>
      <c r="C34" s="49">
        <v>2</v>
      </c>
      <c r="D34" s="49">
        <v>2</v>
      </c>
      <c r="E34" s="171">
        <v>118000</v>
      </c>
      <c r="F34" s="170">
        <v>236000</v>
      </c>
    </row>
    <row r="35" spans="1:6" x14ac:dyDescent="0.3">
      <c r="A35" s="49">
        <v>28</v>
      </c>
      <c r="B35" s="168" t="s">
        <v>143</v>
      </c>
      <c r="C35" s="49">
        <v>1</v>
      </c>
      <c r="D35" s="49">
        <v>1</v>
      </c>
      <c r="E35" s="171">
        <v>118000</v>
      </c>
      <c r="F35" s="170">
        <v>118000</v>
      </c>
    </row>
    <row r="36" spans="1:6" x14ac:dyDescent="0.3">
      <c r="A36" s="49">
        <v>29</v>
      </c>
      <c r="B36" s="168" t="s">
        <v>144</v>
      </c>
      <c r="C36" s="49">
        <v>4</v>
      </c>
      <c r="D36" s="49">
        <v>4</v>
      </c>
      <c r="E36" s="171">
        <v>250000</v>
      </c>
      <c r="F36" s="170">
        <v>1000000</v>
      </c>
    </row>
    <row r="37" spans="1:6" x14ac:dyDescent="0.3">
      <c r="A37" s="49">
        <v>30</v>
      </c>
      <c r="B37" s="168" t="s">
        <v>145</v>
      </c>
      <c r="C37" s="49">
        <v>3</v>
      </c>
      <c r="D37" s="49">
        <v>3</v>
      </c>
      <c r="E37" s="171">
        <v>140000</v>
      </c>
      <c r="F37" s="170">
        <v>420000</v>
      </c>
    </row>
    <row r="38" spans="1:6" x14ac:dyDescent="0.3">
      <c r="A38" s="49">
        <v>31</v>
      </c>
      <c r="B38" s="168" t="s">
        <v>146</v>
      </c>
      <c r="C38" s="49">
        <v>1</v>
      </c>
      <c r="D38" s="49">
        <v>1</v>
      </c>
      <c r="E38" s="171">
        <v>170000</v>
      </c>
      <c r="F38" s="170">
        <v>170000</v>
      </c>
    </row>
    <row r="39" spans="1:6" x14ac:dyDescent="0.3">
      <c r="A39" s="49"/>
      <c r="B39" s="187" t="s">
        <v>147</v>
      </c>
      <c r="C39" s="193">
        <f>SUM(C19:C38)</f>
        <v>39</v>
      </c>
      <c r="D39" s="193">
        <f>SUM(D19:D38)</f>
        <v>39</v>
      </c>
      <c r="E39" s="188"/>
      <c r="F39" s="180">
        <f>SUM(F19:F38)</f>
        <v>6624000</v>
      </c>
    </row>
    <row r="40" spans="1:6" x14ac:dyDescent="0.3">
      <c r="A40" s="189"/>
      <c r="B40" s="190" t="s">
        <v>77</v>
      </c>
      <c r="C40" s="188">
        <f>+C17+C39</f>
        <v>50</v>
      </c>
      <c r="D40" s="188">
        <f>+D17+D39</f>
        <v>49.5</v>
      </c>
      <c r="E40" s="188"/>
      <c r="F40" s="180">
        <f>+F17+F39</f>
        <v>8874000</v>
      </c>
    </row>
    <row r="41" spans="1:6" ht="21.75" customHeight="1" x14ac:dyDescent="0.3">
      <c r="A41" s="227" t="s">
        <v>149</v>
      </c>
      <c r="B41" s="227"/>
      <c r="C41" s="227"/>
      <c r="D41" s="227"/>
      <c r="E41" s="227"/>
      <c r="F41" s="227"/>
    </row>
    <row r="42" spans="1:6" x14ac:dyDescent="0.3">
      <c r="F42" s="181"/>
    </row>
    <row r="43" spans="1:6" x14ac:dyDescent="0.3">
      <c r="F43" s="181"/>
    </row>
    <row r="44" spans="1:6" x14ac:dyDescent="0.3">
      <c r="F44" s="181"/>
    </row>
    <row r="45" spans="1:6" x14ac:dyDescent="0.3">
      <c r="F45" s="181"/>
    </row>
    <row r="46" spans="1:6" x14ac:dyDescent="0.3">
      <c r="F46" s="181"/>
    </row>
    <row r="47" spans="1:6" x14ac:dyDescent="0.3">
      <c r="F47" s="182"/>
    </row>
  </sheetData>
  <mergeCells count="5">
    <mergeCell ref="B5:E5"/>
    <mergeCell ref="B18:E18"/>
    <mergeCell ref="D1:F1"/>
    <mergeCell ref="A41:F41"/>
    <mergeCell ref="A2:F2"/>
  </mergeCells>
  <pageMargins left="0.4" right="0.25" top="0.21" bottom="0.2" header="0.2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3"/>
  <sheetViews>
    <sheetView topLeftCell="A13" workbookViewId="0">
      <selection activeCell="R13" sqref="R13"/>
    </sheetView>
  </sheetViews>
  <sheetFormatPr defaultRowHeight="17.25" x14ac:dyDescent="0.25"/>
  <cols>
    <col min="1" max="1" width="4.5703125" style="5" customWidth="1"/>
    <col min="2" max="2" width="21.140625" style="5" customWidth="1"/>
    <col min="3" max="3" width="11.28515625" style="5" customWidth="1"/>
    <col min="4" max="4" width="12.85546875" style="5" customWidth="1"/>
    <col min="5" max="5" width="9.85546875" style="5" customWidth="1"/>
    <col min="6" max="7" width="18.7109375" style="5" hidden="1" customWidth="1"/>
    <col min="8" max="8" width="6.5703125" style="5" hidden="1" customWidth="1"/>
    <col min="9" max="9" width="6.28515625" style="55" hidden="1" customWidth="1"/>
    <col min="10" max="10" width="10.42578125" style="5" hidden="1" customWidth="1"/>
    <col min="11" max="11" width="18.5703125" style="5" customWidth="1"/>
    <col min="12" max="12" width="18.28515625" style="5" customWidth="1"/>
    <col min="13" max="13" width="17.5703125" style="5" customWidth="1"/>
    <col min="14" max="14" width="9.140625" style="5"/>
    <col min="15" max="15" width="15.5703125" style="5" bestFit="1" customWidth="1"/>
    <col min="16" max="16" width="15.140625" style="5" customWidth="1"/>
    <col min="17" max="20" width="9.140625" style="5"/>
    <col min="21" max="21" width="19" style="5" bestFit="1" customWidth="1"/>
    <col min="22" max="16384" width="9.140625" style="5"/>
  </cols>
  <sheetData>
    <row r="1" spans="1:21" ht="42.75" customHeight="1" x14ac:dyDescent="0.25">
      <c r="K1" s="229" t="s">
        <v>150</v>
      </c>
      <c r="L1" s="230"/>
    </row>
    <row r="2" spans="1:21" ht="33" customHeight="1" x14ac:dyDescent="0.25">
      <c r="A2" s="231" t="s">
        <v>78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21" ht="25.5" customHeight="1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47" t="s">
        <v>28</v>
      </c>
    </row>
    <row r="4" spans="1:21" ht="43.5" customHeight="1" x14ac:dyDescent="0.25">
      <c r="A4" s="236" t="s">
        <v>0</v>
      </c>
      <c r="B4" s="236" t="s">
        <v>79</v>
      </c>
      <c r="C4" s="236" t="s">
        <v>95</v>
      </c>
      <c r="D4" s="236" t="s">
        <v>94</v>
      </c>
      <c r="E4" s="236" t="s">
        <v>94</v>
      </c>
      <c r="F4" s="236" t="s">
        <v>55</v>
      </c>
      <c r="G4" s="236" t="s">
        <v>80</v>
      </c>
      <c r="H4" s="157"/>
      <c r="I4" s="198"/>
      <c r="J4" s="157"/>
      <c r="K4" s="236" t="s">
        <v>55</v>
      </c>
      <c r="L4" s="234" t="s">
        <v>107</v>
      </c>
    </row>
    <row r="5" spans="1:21" ht="14.25" customHeight="1" x14ac:dyDescent="0.25">
      <c r="A5" s="236"/>
      <c r="B5" s="236"/>
      <c r="C5" s="236"/>
      <c r="D5" s="236"/>
      <c r="E5" s="236"/>
      <c r="F5" s="236"/>
      <c r="G5" s="236"/>
      <c r="H5" s="157"/>
      <c r="I5" s="198"/>
      <c r="J5" s="157"/>
      <c r="K5" s="236"/>
      <c r="L5" s="234"/>
    </row>
    <row r="6" spans="1:21" x14ac:dyDescent="0.25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/>
      <c r="I6" s="199"/>
      <c r="J6" s="78"/>
      <c r="K6" s="79">
        <v>6</v>
      </c>
      <c r="L6" s="79">
        <v>7</v>
      </c>
    </row>
    <row r="7" spans="1:21" ht="15" customHeight="1" x14ac:dyDescent="0.25">
      <c r="A7" s="154">
        <v>1</v>
      </c>
      <c r="B7" s="76" t="s">
        <v>1</v>
      </c>
      <c r="C7" s="149">
        <v>1</v>
      </c>
      <c r="D7" s="154">
        <v>1</v>
      </c>
      <c r="E7" s="154">
        <f>C7*D7</f>
        <v>1</v>
      </c>
      <c r="F7" s="74">
        <v>180000</v>
      </c>
      <c r="G7" s="74">
        <f>F7*C7*D7</f>
        <v>180000</v>
      </c>
      <c r="H7" s="200">
        <v>0.08</v>
      </c>
      <c r="I7" s="201">
        <f>K7-F7</f>
        <v>20000</v>
      </c>
      <c r="J7" s="200">
        <f>F7*H7</f>
        <v>14400</v>
      </c>
      <c r="K7" s="51">
        <v>200000</v>
      </c>
      <c r="L7" s="51">
        <f>E7*K7</f>
        <v>200000</v>
      </c>
      <c r="M7" s="9"/>
      <c r="N7" s="9"/>
    </row>
    <row r="8" spans="1:21" ht="24" customHeight="1" x14ac:dyDescent="0.25">
      <c r="A8" s="154">
        <v>2</v>
      </c>
      <c r="B8" s="76" t="s">
        <v>8</v>
      </c>
      <c r="C8" s="149">
        <v>1</v>
      </c>
      <c r="D8" s="154">
        <v>1</v>
      </c>
      <c r="E8" s="154">
        <f t="shared" ref="E8:E25" si="0">C8*D8</f>
        <v>1</v>
      </c>
      <c r="F8" s="74">
        <v>115000</v>
      </c>
      <c r="G8" s="74">
        <f t="shared" ref="G8:G25" si="1">F8*C8*D8</f>
        <v>115000</v>
      </c>
      <c r="H8" s="52">
        <v>0.08</v>
      </c>
      <c r="I8" s="201">
        <f t="shared" ref="I8:I72" si="2">K8-F8</f>
        <v>19200</v>
      </c>
      <c r="J8" s="74">
        <f>F8*H8</f>
        <v>9200</v>
      </c>
      <c r="K8" s="51">
        <v>134200</v>
      </c>
      <c r="L8" s="51">
        <f t="shared" ref="L8:L9" si="3">E8*K8</f>
        <v>134200</v>
      </c>
      <c r="M8" s="9"/>
      <c r="N8" s="9"/>
    </row>
    <row r="9" spans="1:21" ht="21.75" customHeight="1" x14ac:dyDescent="0.25">
      <c r="A9" s="154">
        <v>3</v>
      </c>
      <c r="B9" s="76" t="s">
        <v>3</v>
      </c>
      <c r="C9" s="149">
        <v>1</v>
      </c>
      <c r="D9" s="154">
        <v>1</v>
      </c>
      <c r="E9" s="154">
        <f t="shared" si="0"/>
        <v>1</v>
      </c>
      <c r="F9" s="74">
        <v>91275</v>
      </c>
      <c r="G9" s="74">
        <f t="shared" si="1"/>
        <v>91275</v>
      </c>
      <c r="H9" s="74">
        <v>8725</v>
      </c>
      <c r="I9" s="201">
        <f t="shared" si="2"/>
        <v>22725</v>
      </c>
      <c r="J9" s="74"/>
      <c r="K9" s="51">
        <v>114000</v>
      </c>
      <c r="L9" s="51">
        <f t="shared" si="3"/>
        <v>114000</v>
      </c>
      <c r="M9" s="9"/>
      <c r="N9" s="9"/>
    </row>
    <row r="10" spans="1:21" s="39" customFormat="1" ht="36" customHeight="1" x14ac:dyDescent="0.25">
      <c r="A10" s="154"/>
      <c r="B10" s="80" t="s">
        <v>9</v>
      </c>
      <c r="C10" s="82"/>
      <c r="D10" s="79"/>
      <c r="E10" s="154"/>
      <c r="F10" s="74"/>
      <c r="G10" s="74">
        <f t="shared" si="1"/>
        <v>0</v>
      </c>
      <c r="H10" s="74"/>
      <c r="I10" s="201">
        <f t="shared" si="2"/>
        <v>0</v>
      </c>
      <c r="J10" s="74"/>
      <c r="K10" s="194"/>
      <c r="L10" s="194"/>
      <c r="M10" s="44"/>
      <c r="N10" s="44"/>
    </row>
    <row r="11" spans="1:21" ht="27" x14ac:dyDescent="0.25">
      <c r="A11" s="154">
        <v>4</v>
      </c>
      <c r="B11" s="76" t="s">
        <v>10</v>
      </c>
      <c r="C11" s="149">
        <v>1</v>
      </c>
      <c r="D11" s="154">
        <v>1</v>
      </c>
      <c r="E11" s="154">
        <f t="shared" si="0"/>
        <v>1</v>
      </c>
      <c r="F11" s="74">
        <v>115000</v>
      </c>
      <c r="G11" s="74">
        <f t="shared" si="1"/>
        <v>115000</v>
      </c>
      <c r="H11" s="52">
        <v>0.08</v>
      </c>
      <c r="I11" s="201">
        <f t="shared" si="2"/>
        <v>9200</v>
      </c>
      <c r="J11" s="74">
        <f>F11*H11</f>
        <v>9200</v>
      </c>
      <c r="K11" s="51">
        <v>124200</v>
      </c>
      <c r="L11" s="51">
        <f>E11*K11</f>
        <v>124200</v>
      </c>
      <c r="M11" s="9"/>
      <c r="N11" s="9"/>
    </row>
    <row r="12" spans="1:21" x14ac:dyDescent="0.25">
      <c r="A12" s="154">
        <v>5</v>
      </c>
      <c r="B12" s="76" t="s">
        <v>11</v>
      </c>
      <c r="C12" s="149">
        <v>10</v>
      </c>
      <c r="D12" s="154">
        <v>0.625</v>
      </c>
      <c r="E12" s="154">
        <v>6.25</v>
      </c>
      <c r="F12" s="74">
        <v>96275</v>
      </c>
      <c r="G12" s="74">
        <f t="shared" si="1"/>
        <v>601718.75</v>
      </c>
      <c r="H12" s="52">
        <v>0.08</v>
      </c>
      <c r="I12" s="201">
        <f t="shared" si="2"/>
        <v>23533</v>
      </c>
      <c r="J12" s="74">
        <f>F12*H12</f>
        <v>7702</v>
      </c>
      <c r="K12" s="51">
        <v>119808</v>
      </c>
      <c r="L12" s="51">
        <f t="shared" ref="L12:L25" si="4">E12*K12</f>
        <v>748800</v>
      </c>
      <c r="M12" s="9"/>
      <c r="N12" s="9"/>
    </row>
    <row r="13" spans="1:21" x14ac:dyDescent="0.25">
      <c r="A13" s="154">
        <v>6</v>
      </c>
      <c r="B13" s="76" t="s">
        <v>12</v>
      </c>
      <c r="C13" s="149">
        <v>1</v>
      </c>
      <c r="D13" s="154">
        <v>0.75</v>
      </c>
      <c r="E13" s="154">
        <f t="shared" si="0"/>
        <v>0.75</v>
      </c>
      <c r="F13" s="74">
        <f>91275+5000</f>
        <v>96275</v>
      </c>
      <c r="G13" s="74">
        <f t="shared" si="1"/>
        <v>72206.25</v>
      </c>
      <c r="H13" s="52">
        <v>0.08</v>
      </c>
      <c r="I13" s="201">
        <f t="shared" si="2"/>
        <v>23533</v>
      </c>
      <c r="J13" s="74">
        <f>F13*H13</f>
        <v>7702</v>
      </c>
      <c r="K13" s="51">
        <v>119808</v>
      </c>
      <c r="L13" s="51">
        <f t="shared" si="4"/>
        <v>89856</v>
      </c>
      <c r="M13" s="9"/>
      <c r="N13" s="9"/>
    </row>
    <row r="14" spans="1:21" x14ac:dyDescent="0.25">
      <c r="A14" s="154">
        <v>7</v>
      </c>
      <c r="B14" s="76" t="s">
        <v>13</v>
      </c>
      <c r="C14" s="149">
        <v>1</v>
      </c>
      <c r="D14" s="154">
        <v>1</v>
      </c>
      <c r="E14" s="154">
        <f t="shared" si="0"/>
        <v>1</v>
      </c>
      <c r="F14" s="74">
        <v>88312</v>
      </c>
      <c r="G14" s="74">
        <f t="shared" si="1"/>
        <v>88312</v>
      </c>
      <c r="H14" s="74">
        <v>8725</v>
      </c>
      <c r="I14" s="201">
        <f t="shared" si="2"/>
        <v>19688</v>
      </c>
      <c r="J14" s="74"/>
      <c r="K14" s="51">
        <v>108000</v>
      </c>
      <c r="L14" s="51">
        <f t="shared" si="4"/>
        <v>108000</v>
      </c>
      <c r="M14" s="9"/>
      <c r="N14" s="9"/>
    </row>
    <row r="15" spans="1:21" ht="21.75" customHeight="1" x14ac:dyDescent="0.25">
      <c r="A15" s="154">
        <v>8</v>
      </c>
      <c r="B15" s="76" t="s">
        <v>14</v>
      </c>
      <c r="C15" s="149">
        <v>1</v>
      </c>
      <c r="D15" s="154">
        <v>1</v>
      </c>
      <c r="E15" s="154">
        <f t="shared" si="0"/>
        <v>1</v>
      </c>
      <c r="F15" s="74">
        <v>88312</v>
      </c>
      <c r="G15" s="74">
        <f t="shared" si="1"/>
        <v>88312</v>
      </c>
      <c r="H15" s="74">
        <v>8725</v>
      </c>
      <c r="I15" s="201">
        <f t="shared" si="2"/>
        <v>19688</v>
      </c>
      <c r="J15" s="74"/>
      <c r="K15" s="51">
        <v>108000</v>
      </c>
      <c r="L15" s="51">
        <f t="shared" si="4"/>
        <v>108000</v>
      </c>
      <c r="M15" s="9"/>
      <c r="N15" s="9"/>
      <c r="U15" s="151"/>
    </row>
    <row r="16" spans="1:21" ht="27" x14ac:dyDescent="0.25">
      <c r="A16" s="154">
        <v>9</v>
      </c>
      <c r="B16" s="76" t="s">
        <v>15</v>
      </c>
      <c r="C16" s="149">
        <v>5</v>
      </c>
      <c r="D16" s="154">
        <v>1</v>
      </c>
      <c r="E16" s="154">
        <f t="shared" si="0"/>
        <v>5</v>
      </c>
      <c r="F16" s="74">
        <v>94275</v>
      </c>
      <c r="G16" s="74">
        <f t="shared" si="1"/>
        <v>471375</v>
      </c>
      <c r="H16" s="52">
        <v>0.08</v>
      </c>
      <c r="I16" s="201">
        <f t="shared" si="2"/>
        <v>17725</v>
      </c>
      <c r="J16" s="74">
        <f>F16*H16</f>
        <v>7542</v>
      </c>
      <c r="K16" s="51">
        <v>112000</v>
      </c>
      <c r="L16" s="51">
        <f t="shared" si="4"/>
        <v>560000</v>
      </c>
      <c r="M16" s="9"/>
      <c r="N16" s="9"/>
    </row>
    <row r="17" spans="1:30" s="55" customFormat="1" x14ac:dyDescent="0.25">
      <c r="A17" s="154">
        <v>10</v>
      </c>
      <c r="B17" s="68" t="s">
        <v>16</v>
      </c>
      <c r="C17" s="83">
        <v>1</v>
      </c>
      <c r="D17" s="84">
        <v>1.25</v>
      </c>
      <c r="E17" s="84">
        <f t="shared" si="0"/>
        <v>1.25</v>
      </c>
      <c r="F17" s="85">
        <f>91275+5000</f>
        <v>96275</v>
      </c>
      <c r="G17" s="85">
        <f t="shared" si="1"/>
        <v>120343.75</v>
      </c>
      <c r="H17" s="140">
        <v>0.08</v>
      </c>
      <c r="I17" s="202">
        <f t="shared" si="2"/>
        <v>23533</v>
      </c>
      <c r="J17" s="85">
        <f>F17*H17</f>
        <v>7702</v>
      </c>
      <c r="K17" s="195">
        <v>119808</v>
      </c>
      <c r="L17" s="195">
        <f t="shared" si="4"/>
        <v>149760</v>
      </c>
      <c r="M17" s="141"/>
      <c r="N17" s="141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</row>
    <row r="18" spans="1:30" s="55" customFormat="1" ht="27" x14ac:dyDescent="0.25">
      <c r="A18" s="154">
        <v>11</v>
      </c>
      <c r="B18" s="68" t="s">
        <v>17</v>
      </c>
      <c r="C18" s="83">
        <v>1</v>
      </c>
      <c r="D18" s="84">
        <v>1</v>
      </c>
      <c r="E18" s="84">
        <f t="shared" si="0"/>
        <v>1</v>
      </c>
      <c r="F18" s="85">
        <f>91275+5000</f>
        <v>96275</v>
      </c>
      <c r="G18" s="85">
        <f t="shared" si="1"/>
        <v>96275</v>
      </c>
      <c r="H18" s="140">
        <v>0.08</v>
      </c>
      <c r="I18" s="202">
        <f t="shared" si="2"/>
        <v>23533</v>
      </c>
      <c r="J18" s="85">
        <f>F18*H18</f>
        <v>7702</v>
      </c>
      <c r="K18" s="195">
        <v>119808</v>
      </c>
      <c r="L18" s="195">
        <f t="shared" si="4"/>
        <v>119808</v>
      </c>
      <c r="M18" s="141"/>
      <c r="N18" s="141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</row>
    <row r="19" spans="1:30" x14ac:dyDescent="0.25">
      <c r="A19" s="154">
        <v>12</v>
      </c>
      <c r="B19" s="76" t="s">
        <v>18</v>
      </c>
      <c r="C19" s="149">
        <v>1</v>
      </c>
      <c r="D19" s="154">
        <v>1</v>
      </c>
      <c r="E19" s="154">
        <f t="shared" si="0"/>
        <v>1</v>
      </c>
      <c r="F19" s="74">
        <v>91275</v>
      </c>
      <c r="G19" s="74">
        <f t="shared" si="1"/>
        <v>91275</v>
      </c>
      <c r="H19" s="74">
        <v>8725</v>
      </c>
      <c r="I19" s="201">
        <f t="shared" si="2"/>
        <v>16725</v>
      </c>
      <c r="J19" s="74"/>
      <c r="K19" s="51">
        <v>108000</v>
      </c>
      <c r="L19" s="51">
        <f t="shared" si="4"/>
        <v>108000</v>
      </c>
      <c r="M19" s="9"/>
      <c r="N19" s="9"/>
    </row>
    <row r="20" spans="1:30" x14ac:dyDescent="0.25">
      <c r="A20" s="154">
        <v>13</v>
      </c>
      <c r="B20" s="76" t="s">
        <v>4</v>
      </c>
      <c r="C20" s="149">
        <v>1</v>
      </c>
      <c r="D20" s="154">
        <v>1</v>
      </c>
      <c r="E20" s="154">
        <f t="shared" si="0"/>
        <v>1</v>
      </c>
      <c r="F20" s="74">
        <v>91275</v>
      </c>
      <c r="G20" s="74">
        <f t="shared" si="1"/>
        <v>91275</v>
      </c>
      <c r="H20" s="74">
        <v>8725</v>
      </c>
      <c r="I20" s="201">
        <f t="shared" si="2"/>
        <v>28725</v>
      </c>
      <c r="J20" s="74"/>
      <c r="K20" s="51">
        <v>120000</v>
      </c>
      <c r="L20" s="51">
        <f t="shared" si="4"/>
        <v>120000</v>
      </c>
      <c r="M20" s="9"/>
      <c r="N20" s="9"/>
    </row>
    <row r="21" spans="1:30" x14ac:dyDescent="0.25">
      <c r="A21" s="154">
        <v>14</v>
      </c>
      <c r="B21" s="76" t="s">
        <v>19</v>
      </c>
      <c r="C21" s="149">
        <v>1</v>
      </c>
      <c r="D21" s="154">
        <v>1</v>
      </c>
      <c r="E21" s="154">
        <f t="shared" si="0"/>
        <v>1</v>
      </c>
      <c r="F21" s="74">
        <v>91275</v>
      </c>
      <c r="G21" s="74">
        <f t="shared" si="1"/>
        <v>91275</v>
      </c>
      <c r="H21" s="74">
        <v>8725</v>
      </c>
      <c r="I21" s="201">
        <f t="shared" si="2"/>
        <v>16725</v>
      </c>
      <c r="J21" s="74"/>
      <c r="K21" s="51">
        <v>108000</v>
      </c>
      <c r="L21" s="51">
        <f t="shared" si="4"/>
        <v>108000</v>
      </c>
      <c r="M21" s="9"/>
      <c r="N21" s="9"/>
    </row>
    <row r="22" spans="1:30" x14ac:dyDescent="0.25">
      <c r="A22" s="154">
        <v>15</v>
      </c>
      <c r="B22" s="76" t="s">
        <v>20</v>
      </c>
      <c r="C22" s="149">
        <v>1</v>
      </c>
      <c r="D22" s="154">
        <v>1</v>
      </c>
      <c r="E22" s="154">
        <f t="shared" si="0"/>
        <v>1</v>
      </c>
      <c r="F22" s="74">
        <v>91275</v>
      </c>
      <c r="G22" s="74">
        <f t="shared" si="1"/>
        <v>91275</v>
      </c>
      <c r="H22" s="74">
        <v>8725</v>
      </c>
      <c r="I22" s="201">
        <f t="shared" si="2"/>
        <v>16725</v>
      </c>
      <c r="J22" s="74"/>
      <c r="K22" s="51">
        <v>108000</v>
      </c>
      <c r="L22" s="51">
        <f t="shared" si="4"/>
        <v>108000</v>
      </c>
      <c r="M22" s="9"/>
      <c r="N22" s="9"/>
    </row>
    <row r="23" spans="1:30" x14ac:dyDescent="0.25">
      <c r="A23" s="154">
        <v>16</v>
      </c>
      <c r="B23" s="76" t="s">
        <v>21</v>
      </c>
      <c r="C23" s="149">
        <v>1</v>
      </c>
      <c r="D23" s="154">
        <v>0.25</v>
      </c>
      <c r="E23" s="154">
        <f t="shared" si="0"/>
        <v>0.25</v>
      </c>
      <c r="F23" s="74">
        <v>91275</v>
      </c>
      <c r="G23" s="74">
        <f t="shared" si="1"/>
        <v>22818.75</v>
      </c>
      <c r="H23" s="74">
        <v>8725</v>
      </c>
      <c r="I23" s="201">
        <f t="shared" si="2"/>
        <v>16725</v>
      </c>
      <c r="J23" s="74"/>
      <c r="K23" s="51">
        <v>108000</v>
      </c>
      <c r="L23" s="51">
        <f t="shared" si="4"/>
        <v>27000</v>
      </c>
      <c r="M23" s="9"/>
      <c r="N23" s="9"/>
    </row>
    <row r="24" spans="1:30" x14ac:dyDescent="0.25">
      <c r="A24" s="154">
        <v>17</v>
      </c>
      <c r="B24" s="76" t="s">
        <v>22</v>
      </c>
      <c r="C24" s="149">
        <v>1</v>
      </c>
      <c r="D24" s="154">
        <v>1</v>
      </c>
      <c r="E24" s="154">
        <f t="shared" si="0"/>
        <v>1</v>
      </c>
      <c r="F24" s="74">
        <v>91275</v>
      </c>
      <c r="G24" s="74">
        <f t="shared" si="1"/>
        <v>91275</v>
      </c>
      <c r="H24" s="74">
        <v>8725</v>
      </c>
      <c r="I24" s="201">
        <f t="shared" si="2"/>
        <v>16725</v>
      </c>
      <c r="J24" s="74"/>
      <c r="K24" s="51">
        <v>108000</v>
      </c>
      <c r="L24" s="51">
        <f t="shared" si="4"/>
        <v>108000</v>
      </c>
      <c r="M24" s="203"/>
      <c r="N24" s="9"/>
    </row>
    <row r="25" spans="1:30" x14ac:dyDescent="0.25">
      <c r="A25" s="154">
        <v>18</v>
      </c>
      <c r="B25" s="76" t="s">
        <v>6</v>
      </c>
      <c r="C25" s="149">
        <v>1</v>
      </c>
      <c r="D25" s="154">
        <v>1</v>
      </c>
      <c r="E25" s="154">
        <f t="shared" si="0"/>
        <v>1</v>
      </c>
      <c r="F25" s="74">
        <v>91275</v>
      </c>
      <c r="G25" s="74">
        <f t="shared" si="1"/>
        <v>91275</v>
      </c>
      <c r="H25" s="74">
        <v>8725</v>
      </c>
      <c r="I25" s="201">
        <f t="shared" si="2"/>
        <v>16725</v>
      </c>
      <c r="J25" s="74"/>
      <c r="K25" s="51">
        <v>108000</v>
      </c>
      <c r="L25" s="51">
        <f t="shared" si="4"/>
        <v>108000</v>
      </c>
      <c r="M25" s="9"/>
      <c r="N25" s="9"/>
    </row>
    <row r="26" spans="1:30" s="40" customFormat="1" ht="21" customHeight="1" x14ac:dyDescent="0.25">
      <c r="A26" s="235" t="s">
        <v>31</v>
      </c>
      <c r="B26" s="235"/>
      <c r="C26" s="69">
        <f>SUM(C7:C25)</f>
        <v>31</v>
      </c>
      <c r="D26" s="69"/>
      <c r="E26" s="69">
        <f>SUM(E7:E25)</f>
        <v>26.5</v>
      </c>
      <c r="F26" s="74"/>
      <c r="G26" s="30">
        <f>SUM(G7:G25)</f>
        <v>2610286.5</v>
      </c>
      <c r="H26" s="30"/>
      <c r="I26" s="201">
        <f t="shared" si="2"/>
        <v>2147632</v>
      </c>
      <c r="J26" s="30"/>
      <c r="K26" s="196">
        <f>SUM(K7:K25)</f>
        <v>2147632</v>
      </c>
      <c r="L26" s="196">
        <f>SUM(L7:L25)</f>
        <v>3143624</v>
      </c>
      <c r="M26" s="45"/>
      <c r="N26" s="45"/>
    </row>
    <row r="27" spans="1:30" s="39" customFormat="1" ht="51.75" customHeight="1" x14ac:dyDescent="0.25">
      <c r="A27" s="79"/>
      <c r="B27" s="80" t="s">
        <v>24</v>
      </c>
      <c r="C27" s="82"/>
      <c r="D27" s="79"/>
      <c r="E27" s="79"/>
      <c r="F27" s="74"/>
      <c r="G27" s="29"/>
      <c r="H27" s="29"/>
      <c r="I27" s="201">
        <f t="shared" si="2"/>
        <v>0</v>
      </c>
      <c r="J27" s="29"/>
      <c r="K27" s="194"/>
      <c r="L27" s="51"/>
      <c r="M27" s="44"/>
      <c r="N27" s="44"/>
    </row>
    <row r="28" spans="1:30" ht="34.5" customHeight="1" x14ac:dyDescent="0.25">
      <c r="A28" s="154">
        <v>19</v>
      </c>
      <c r="B28" s="76" t="s">
        <v>10</v>
      </c>
      <c r="C28" s="149">
        <v>1</v>
      </c>
      <c r="D28" s="154">
        <v>0.5</v>
      </c>
      <c r="E28" s="154">
        <f>C28*D28</f>
        <v>0.5</v>
      </c>
      <c r="F28" s="74">
        <v>115000</v>
      </c>
      <c r="G28" s="29">
        <f>F28*C28*D28</f>
        <v>57500</v>
      </c>
      <c r="H28" s="52">
        <v>0.08</v>
      </c>
      <c r="I28" s="201">
        <f t="shared" si="2"/>
        <v>9200</v>
      </c>
      <c r="J28" s="29">
        <f>F28*H28</f>
        <v>9200</v>
      </c>
      <c r="K28" s="51">
        <v>124200</v>
      </c>
      <c r="L28" s="51">
        <f>E28*K28</f>
        <v>62100</v>
      </c>
      <c r="M28" s="9"/>
      <c r="N28" s="9"/>
    </row>
    <row r="29" spans="1:30" x14ac:dyDescent="0.25">
      <c r="A29" s="154">
        <v>20</v>
      </c>
      <c r="B29" s="76" t="s">
        <v>11</v>
      </c>
      <c r="C29" s="149">
        <v>4</v>
      </c>
      <c r="D29" s="154">
        <v>0.56000000000000005</v>
      </c>
      <c r="E29" s="154">
        <f t="shared" ref="E29:E37" si="5">C29*D29</f>
        <v>2.2400000000000002</v>
      </c>
      <c r="F29" s="74">
        <v>96275</v>
      </c>
      <c r="G29" s="29">
        <f t="shared" ref="G29:G37" si="6">F29*C29*D29</f>
        <v>215656.00000000003</v>
      </c>
      <c r="H29" s="52">
        <v>0.08</v>
      </c>
      <c r="I29" s="201">
        <f t="shared" si="2"/>
        <v>23533</v>
      </c>
      <c r="J29" s="29">
        <f>F29*H29</f>
        <v>7702</v>
      </c>
      <c r="K29" s="51">
        <v>119808</v>
      </c>
      <c r="L29" s="51">
        <f t="shared" ref="L29:L37" si="7">E29*K29</f>
        <v>268369.92000000004</v>
      </c>
      <c r="M29" s="9"/>
      <c r="N29" s="9"/>
    </row>
    <row r="30" spans="1:30" x14ac:dyDescent="0.25">
      <c r="A30" s="154">
        <v>21</v>
      </c>
      <c r="B30" s="76" t="s">
        <v>16</v>
      </c>
      <c r="C30" s="149">
        <v>1</v>
      </c>
      <c r="D30" s="154">
        <v>0.5</v>
      </c>
      <c r="E30" s="154">
        <f t="shared" si="5"/>
        <v>0.5</v>
      </c>
      <c r="F30" s="74">
        <f>91275+5000</f>
        <v>96275</v>
      </c>
      <c r="G30" s="29">
        <f t="shared" si="6"/>
        <v>48137.5</v>
      </c>
      <c r="H30" s="52">
        <v>0.08</v>
      </c>
      <c r="I30" s="201">
        <f t="shared" si="2"/>
        <v>23533</v>
      </c>
      <c r="J30" s="29">
        <f>F30*H30</f>
        <v>7702</v>
      </c>
      <c r="K30" s="51">
        <v>119808</v>
      </c>
      <c r="L30" s="51">
        <f t="shared" si="7"/>
        <v>59904</v>
      </c>
      <c r="M30" s="9"/>
      <c r="N30" s="9"/>
    </row>
    <row r="31" spans="1:30" s="142" customFormat="1" x14ac:dyDescent="0.25">
      <c r="A31" s="154">
        <v>22</v>
      </c>
      <c r="B31" s="68" t="s">
        <v>13</v>
      </c>
      <c r="C31" s="83">
        <v>1</v>
      </c>
      <c r="D31" s="84">
        <v>1</v>
      </c>
      <c r="E31" s="84">
        <f t="shared" si="5"/>
        <v>1</v>
      </c>
      <c r="F31" s="85">
        <v>91275</v>
      </c>
      <c r="G31" s="139">
        <f t="shared" si="6"/>
        <v>91275</v>
      </c>
      <c r="H31" s="139">
        <v>8725</v>
      </c>
      <c r="I31" s="202">
        <f t="shared" si="2"/>
        <v>16725</v>
      </c>
      <c r="J31" s="139"/>
      <c r="K31" s="195">
        <v>108000</v>
      </c>
      <c r="L31" s="195">
        <f t="shared" si="7"/>
        <v>108000</v>
      </c>
      <c r="M31" s="141"/>
      <c r="N31" s="141"/>
    </row>
    <row r="32" spans="1:30" ht="27" x14ac:dyDescent="0.25">
      <c r="A32" s="154">
        <v>23</v>
      </c>
      <c r="B32" s="76" t="s">
        <v>15</v>
      </c>
      <c r="C32" s="149">
        <v>2</v>
      </c>
      <c r="D32" s="154">
        <v>1</v>
      </c>
      <c r="E32" s="154">
        <f t="shared" si="5"/>
        <v>2</v>
      </c>
      <c r="F32" s="51">
        <v>94275</v>
      </c>
      <c r="G32" s="29">
        <f t="shared" si="6"/>
        <v>188550</v>
      </c>
      <c r="H32" s="52">
        <v>0.08</v>
      </c>
      <c r="I32" s="201">
        <f t="shared" si="2"/>
        <v>17725</v>
      </c>
      <c r="J32" s="51">
        <f>F32*H32</f>
        <v>7542</v>
      </c>
      <c r="K32" s="51">
        <v>112000</v>
      </c>
      <c r="L32" s="51">
        <f t="shared" si="7"/>
        <v>224000</v>
      </c>
      <c r="M32" s="9"/>
      <c r="N32" s="9"/>
    </row>
    <row r="33" spans="1:14" x14ac:dyDescent="0.25">
      <c r="A33" s="154">
        <v>24</v>
      </c>
      <c r="B33" s="76" t="s">
        <v>4</v>
      </c>
      <c r="C33" s="149">
        <v>1</v>
      </c>
      <c r="D33" s="154">
        <v>0.5</v>
      </c>
      <c r="E33" s="154">
        <f t="shared" si="5"/>
        <v>0.5</v>
      </c>
      <c r="F33" s="74">
        <v>88312</v>
      </c>
      <c r="G33" s="29">
        <f t="shared" si="6"/>
        <v>44156</v>
      </c>
      <c r="H33" s="29">
        <v>8725</v>
      </c>
      <c r="I33" s="201">
        <f t="shared" si="2"/>
        <v>19688</v>
      </c>
      <c r="J33" s="29"/>
      <c r="K33" s="51">
        <v>108000</v>
      </c>
      <c r="L33" s="51">
        <f t="shared" si="7"/>
        <v>54000</v>
      </c>
      <c r="M33" s="9"/>
      <c r="N33" s="9"/>
    </row>
    <row r="34" spans="1:14" x14ac:dyDescent="0.25">
      <c r="A34" s="154">
        <v>25</v>
      </c>
      <c r="B34" s="76" t="s">
        <v>19</v>
      </c>
      <c r="C34" s="149">
        <v>1</v>
      </c>
      <c r="D34" s="154">
        <v>0.5</v>
      </c>
      <c r="E34" s="154">
        <f t="shared" si="5"/>
        <v>0.5</v>
      </c>
      <c r="F34" s="74">
        <v>91275</v>
      </c>
      <c r="G34" s="29">
        <f t="shared" si="6"/>
        <v>45637.5</v>
      </c>
      <c r="H34" s="29">
        <v>8725</v>
      </c>
      <c r="I34" s="201">
        <f t="shared" si="2"/>
        <v>16725</v>
      </c>
      <c r="J34" s="29"/>
      <c r="K34" s="51">
        <v>108000</v>
      </c>
      <c r="L34" s="51">
        <f t="shared" si="7"/>
        <v>54000</v>
      </c>
      <c r="M34" s="9"/>
      <c r="N34" s="9"/>
    </row>
    <row r="35" spans="1:14" x14ac:dyDescent="0.25">
      <c r="A35" s="154">
        <v>26</v>
      </c>
      <c r="B35" s="76" t="s">
        <v>6</v>
      </c>
      <c r="C35" s="149">
        <v>1</v>
      </c>
      <c r="D35" s="154">
        <v>1</v>
      </c>
      <c r="E35" s="154">
        <f t="shared" si="5"/>
        <v>1</v>
      </c>
      <c r="F35" s="74">
        <v>91275</v>
      </c>
      <c r="G35" s="29">
        <f t="shared" si="6"/>
        <v>91275</v>
      </c>
      <c r="H35" s="29">
        <v>8725</v>
      </c>
      <c r="I35" s="201">
        <f t="shared" si="2"/>
        <v>16725</v>
      </c>
      <c r="J35" s="29"/>
      <c r="K35" s="51">
        <v>108000</v>
      </c>
      <c r="L35" s="51">
        <f t="shared" si="7"/>
        <v>108000</v>
      </c>
      <c r="M35" s="9"/>
      <c r="N35" s="9"/>
    </row>
    <row r="36" spans="1:14" x14ac:dyDescent="0.25">
      <c r="A36" s="154">
        <v>27</v>
      </c>
      <c r="B36" s="76" t="s">
        <v>20</v>
      </c>
      <c r="C36" s="149">
        <v>1</v>
      </c>
      <c r="D36" s="154">
        <v>0.5</v>
      </c>
      <c r="E36" s="154">
        <f t="shared" si="5"/>
        <v>0.5</v>
      </c>
      <c r="F36" s="74">
        <v>91275</v>
      </c>
      <c r="G36" s="29">
        <f t="shared" si="6"/>
        <v>45637.5</v>
      </c>
      <c r="H36" s="29">
        <v>8725</v>
      </c>
      <c r="I36" s="201">
        <f t="shared" si="2"/>
        <v>16725</v>
      </c>
      <c r="J36" s="29"/>
      <c r="K36" s="51">
        <v>108000</v>
      </c>
      <c r="L36" s="51">
        <f t="shared" si="7"/>
        <v>54000</v>
      </c>
      <c r="M36" s="9"/>
      <c r="N36" s="9"/>
    </row>
    <row r="37" spans="1:14" x14ac:dyDescent="0.25">
      <c r="A37" s="154">
        <v>28</v>
      </c>
      <c r="B37" s="76" t="s">
        <v>18</v>
      </c>
      <c r="C37" s="149">
        <v>1</v>
      </c>
      <c r="D37" s="154">
        <v>0.5</v>
      </c>
      <c r="E37" s="154">
        <f t="shared" si="5"/>
        <v>0.5</v>
      </c>
      <c r="F37" s="74">
        <v>91275</v>
      </c>
      <c r="G37" s="29">
        <f t="shared" si="6"/>
        <v>45637.5</v>
      </c>
      <c r="H37" s="29">
        <v>8725</v>
      </c>
      <c r="I37" s="201">
        <f t="shared" si="2"/>
        <v>16725</v>
      </c>
      <c r="J37" s="29"/>
      <c r="K37" s="51">
        <v>108000</v>
      </c>
      <c r="L37" s="51">
        <f t="shared" si="7"/>
        <v>54000</v>
      </c>
      <c r="M37" s="9"/>
      <c r="N37" s="9"/>
    </row>
    <row r="38" spans="1:14" s="40" customFormat="1" ht="21" customHeight="1" x14ac:dyDescent="0.25">
      <c r="A38" s="235" t="s">
        <v>25</v>
      </c>
      <c r="B38" s="235"/>
      <c r="C38" s="69">
        <f>SUM(C28:C37)</f>
        <v>14</v>
      </c>
      <c r="D38" s="69"/>
      <c r="E38" s="69">
        <f t="shared" ref="E38" si="8">SUM(E28:E37)</f>
        <v>9.24</v>
      </c>
      <c r="F38" s="74"/>
      <c r="G38" s="30">
        <f>SUM(G28:G37)</f>
        <v>873462</v>
      </c>
      <c r="H38" s="30"/>
      <c r="I38" s="201">
        <f t="shared" si="2"/>
        <v>1123816</v>
      </c>
      <c r="J38" s="30"/>
      <c r="K38" s="196">
        <f>SUM(K28:K37)</f>
        <v>1123816</v>
      </c>
      <c r="L38" s="196">
        <f>SUM(L28:L37)</f>
        <v>1046373.92</v>
      </c>
      <c r="M38" s="45"/>
      <c r="N38" s="45"/>
    </row>
    <row r="39" spans="1:14" s="39" customFormat="1" ht="28.5" x14ac:dyDescent="0.25">
      <c r="A39" s="79"/>
      <c r="B39" s="80" t="s">
        <v>26</v>
      </c>
      <c r="C39" s="82"/>
      <c r="D39" s="79"/>
      <c r="E39" s="79"/>
      <c r="F39" s="74"/>
      <c r="G39" s="29"/>
      <c r="H39" s="29"/>
      <c r="I39" s="201">
        <f t="shared" si="2"/>
        <v>0</v>
      </c>
      <c r="J39" s="29"/>
      <c r="K39" s="194"/>
      <c r="L39" s="194"/>
      <c r="M39" s="44"/>
      <c r="N39" s="44"/>
    </row>
    <row r="40" spans="1:14" ht="27" x14ac:dyDescent="0.25">
      <c r="A40" s="154">
        <v>29</v>
      </c>
      <c r="B40" s="76" t="s">
        <v>10</v>
      </c>
      <c r="C40" s="149">
        <v>1</v>
      </c>
      <c r="D40" s="154">
        <v>0.5</v>
      </c>
      <c r="E40" s="154">
        <f>C40*D40</f>
        <v>0.5</v>
      </c>
      <c r="F40" s="74">
        <v>115000</v>
      </c>
      <c r="G40" s="29">
        <f>F40*C40*D40</f>
        <v>57500</v>
      </c>
      <c r="H40" s="52">
        <v>0.08</v>
      </c>
      <c r="I40" s="201">
        <f t="shared" si="2"/>
        <v>9200</v>
      </c>
      <c r="J40" s="29">
        <f>F40*H40</f>
        <v>9200</v>
      </c>
      <c r="K40" s="51">
        <v>124200</v>
      </c>
      <c r="L40" s="51">
        <f>E40*K40</f>
        <v>62100</v>
      </c>
      <c r="M40" s="9"/>
      <c r="N40" s="9"/>
    </row>
    <row r="41" spans="1:14" x14ac:dyDescent="0.25">
      <c r="A41" s="154">
        <v>30</v>
      </c>
      <c r="B41" s="76" t="s">
        <v>11</v>
      </c>
      <c r="C41" s="149">
        <v>4</v>
      </c>
      <c r="D41" s="154">
        <v>0.56000000000000005</v>
      </c>
      <c r="E41" s="154">
        <f t="shared" ref="E41:E48" si="9">C41*D41</f>
        <v>2.2400000000000002</v>
      </c>
      <c r="F41" s="74">
        <v>96275</v>
      </c>
      <c r="G41" s="29">
        <f t="shared" ref="G41:G48" si="10">F41*C41*D41</f>
        <v>215656.00000000003</v>
      </c>
      <c r="H41" s="52">
        <v>0.08</v>
      </c>
      <c r="I41" s="201">
        <f t="shared" si="2"/>
        <v>23533</v>
      </c>
      <c r="J41" s="29">
        <f>F41*H41</f>
        <v>7702</v>
      </c>
      <c r="K41" s="51">
        <v>119808</v>
      </c>
      <c r="L41" s="51">
        <f t="shared" ref="L41:L48" si="11">E41*K41</f>
        <v>268369.92000000004</v>
      </c>
      <c r="M41" s="9"/>
      <c r="N41" s="9"/>
    </row>
    <row r="42" spans="1:14" ht="17.25" customHeight="1" x14ac:dyDescent="0.25">
      <c r="A42" s="154">
        <v>31</v>
      </c>
      <c r="B42" s="76" t="s">
        <v>16</v>
      </c>
      <c r="C42" s="149">
        <v>1</v>
      </c>
      <c r="D42" s="154">
        <v>0.5</v>
      </c>
      <c r="E42" s="154">
        <f t="shared" si="9"/>
        <v>0.5</v>
      </c>
      <c r="F42" s="74">
        <f>91275+5000</f>
        <v>96275</v>
      </c>
      <c r="G42" s="29">
        <f>F42*C42*D42</f>
        <v>48137.5</v>
      </c>
      <c r="H42" s="52">
        <v>0.08</v>
      </c>
      <c r="I42" s="201">
        <f t="shared" si="2"/>
        <v>23533</v>
      </c>
      <c r="J42" s="29">
        <f>F42*H42</f>
        <v>7702</v>
      </c>
      <c r="K42" s="51">
        <v>119808</v>
      </c>
      <c r="L42" s="51">
        <f t="shared" si="11"/>
        <v>59904</v>
      </c>
      <c r="M42" s="9"/>
      <c r="N42" s="9"/>
    </row>
    <row r="43" spans="1:14" x14ac:dyDescent="0.25">
      <c r="A43" s="154">
        <v>32</v>
      </c>
      <c r="B43" s="76" t="s">
        <v>13</v>
      </c>
      <c r="C43" s="149">
        <v>1</v>
      </c>
      <c r="D43" s="154">
        <v>1</v>
      </c>
      <c r="E43" s="154">
        <f t="shared" si="9"/>
        <v>1</v>
      </c>
      <c r="F43" s="74">
        <v>88312</v>
      </c>
      <c r="G43" s="29">
        <f t="shared" si="10"/>
        <v>88312</v>
      </c>
      <c r="H43" s="29">
        <v>8725</v>
      </c>
      <c r="I43" s="201">
        <f t="shared" si="2"/>
        <v>19688</v>
      </c>
      <c r="J43" s="29"/>
      <c r="K43" s="51">
        <v>108000</v>
      </c>
      <c r="L43" s="51">
        <f t="shared" si="11"/>
        <v>108000</v>
      </c>
      <c r="M43" s="9"/>
      <c r="N43" s="9"/>
    </row>
    <row r="44" spans="1:14" ht="27" x14ac:dyDescent="0.25">
      <c r="A44" s="154">
        <v>33</v>
      </c>
      <c r="B44" s="76" t="s">
        <v>15</v>
      </c>
      <c r="C44" s="149">
        <v>2</v>
      </c>
      <c r="D44" s="154">
        <v>1</v>
      </c>
      <c r="E44" s="154">
        <f t="shared" si="9"/>
        <v>2</v>
      </c>
      <c r="F44" s="74">
        <v>94275</v>
      </c>
      <c r="G44" s="29">
        <f t="shared" si="10"/>
        <v>188550</v>
      </c>
      <c r="H44" s="52">
        <v>0.08</v>
      </c>
      <c r="I44" s="201">
        <f t="shared" si="2"/>
        <v>17725</v>
      </c>
      <c r="J44" s="29">
        <f>F44*H44</f>
        <v>7542</v>
      </c>
      <c r="K44" s="51">
        <v>112000</v>
      </c>
      <c r="L44" s="51">
        <f t="shared" si="11"/>
        <v>224000</v>
      </c>
      <c r="M44" s="9"/>
      <c r="N44" s="9"/>
    </row>
    <row r="45" spans="1:14" x14ac:dyDescent="0.25">
      <c r="A45" s="154">
        <v>34</v>
      </c>
      <c r="B45" s="76" t="s">
        <v>19</v>
      </c>
      <c r="C45" s="149">
        <v>1</v>
      </c>
      <c r="D45" s="154">
        <v>0.5</v>
      </c>
      <c r="E45" s="154">
        <f t="shared" si="9"/>
        <v>0.5</v>
      </c>
      <c r="F45" s="74">
        <v>91275</v>
      </c>
      <c r="G45" s="29">
        <f t="shared" si="10"/>
        <v>45637.5</v>
      </c>
      <c r="H45" s="29">
        <v>8725</v>
      </c>
      <c r="I45" s="201">
        <f t="shared" si="2"/>
        <v>16725</v>
      </c>
      <c r="J45" s="29"/>
      <c r="K45" s="51">
        <v>108000</v>
      </c>
      <c r="L45" s="51">
        <f t="shared" si="11"/>
        <v>54000</v>
      </c>
      <c r="M45" s="9"/>
      <c r="N45" s="9"/>
    </row>
    <row r="46" spans="1:14" x14ac:dyDescent="0.25">
      <c r="A46" s="154">
        <v>35</v>
      </c>
      <c r="B46" s="76" t="s">
        <v>4</v>
      </c>
      <c r="C46" s="149">
        <v>1</v>
      </c>
      <c r="D46" s="154">
        <v>0.5</v>
      </c>
      <c r="E46" s="154">
        <f t="shared" si="9"/>
        <v>0.5</v>
      </c>
      <c r="F46" s="74">
        <v>91275</v>
      </c>
      <c r="G46" s="29">
        <f t="shared" si="10"/>
        <v>45637.5</v>
      </c>
      <c r="H46" s="29">
        <v>8725</v>
      </c>
      <c r="I46" s="201">
        <f t="shared" si="2"/>
        <v>16725</v>
      </c>
      <c r="J46" s="29"/>
      <c r="K46" s="51">
        <v>108000</v>
      </c>
      <c r="L46" s="51">
        <f t="shared" si="11"/>
        <v>54000</v>
      </c>
      <c r="M46" s="9"/>
      <c r="N46" s="9"/>
    </row>
    <row r="47" spans="1:14" x14ac:dyDescent="0.25">
      <c r="A47" s="154">
        <v>36</v>
      </c>
      <c r="B47" s="76" t="s">
        <v>6</v>
      </c>
      <c r="C47" s="149">
        <v>1</v>
      </c>
      <c r="D47" s="154">
        <v>1</v>
      </c>
      <c r="E47" s="154">
        <f t="shared" si="9"/>
        <v>1</v>
      </c>
      <c r="F47" s="74">
        <v>88312</v>
      </c>
      <c r="G47" s="29">
        <f t="shared" si="10"/>
        <v>88312</v>
      </c>
      <c r="H47" s="29">
        <v>8725</v>
      </c>
      <c r="I47" s="201">
        <f t="shared" si="2"/>
        <v>19688</v>
      </c>
      <c r="J47" s="29"/>
      <c r="K47" s="51">
        <v>108000</v>
      </c>
      <c r="L47" s="51">
        <f t="shared" si="11"/>
        <v>108000</v>
      </c>
      <c r="M47" s="9"/>
      <c r="N47" s="9"/>
    </row>
    <row r="48" spans="1:14" x14ac:dyDescent="0.25">
      <c r="A48" s="154">
        <v>37</v>
      </c>
      <c r="B48" s="76" t="s">
        <v>5</v>
      </c>
      <c r="C48" s="149">
        <v>1</v>
      </c>
      <c r="D48" s="154">
        <v>0.5</v>
      </c>
      <c r="E48" s="154">
        <f t="shared" si="9"/>
        <v>0.5</v>
      </c>
      <c r="F48" s="74">
        <v>91275</v>
      </c>
      <c r="G48" s="29">
        <f t="shared" si="10"/>
        <v>45637.5</v>
      </c>
      <c r="H48" s="29">
        <v>8725</v>
      </c>
      <c r="I48" s="201">
        <f t="shared" si="2"/>
        <v>16725</v>
      </c>
      <c r="J48" s="29"/>
      <c r="K48" s="51">
        <v>108000</v>
      </c>
      <c r="L48" s="51">
        <f t="shared" si="11"/>
        <v>54000</v>
      </c>
      <c r="M48" s="9"/>
      <c r="N48" s="9"/>
    </row>
    <row r="49" spans="1:14" s="40" customFormat="1" ht="21.75" customHeight="1" x14ac:dyDescent="0.25">
      <c r="A49" s="20"/>
      <c r="B49" s="69" t="s">
        <v>27</v>
      </c>
      <c r="C49" s="69">
        <f>SUM(C40:C48)</f>
        <v>13</v>
      </c>
      <c r="D49" s="20"/>
      <c r="E49" s="20">
        <f>SUM(E40:E48)</f>
        <v>8.74</v>
      </c>
      <c r="F49" s="77"/>
      <c r="G49" s="77">
        <f>SUM(G40:G48)</f>
        <v>823380</v>
      </c>
      <c r="H49" s="77"/>
      <c r="I49" s="201">
        <f t="shared" si="2"/>
        <v>1015816</v>
      </c>
      <c r="J49" s="77"/>
      <c r="K49" s="196">
        <f>SUM(K40:K48)</f>
        <v>1015816</v>
      </c>
      <c r="L49" s="196">
        <f>SUM(L40:L48)</f>
        <v>992373.92</v>
      </c>
      <c r="M49" s="45"/>
      <c r="N49" s="45"/>
    </row>
    <row r="50" spans="1:14" s="40" customFormat="1" ht="34.5" customHeight="1" x14ac:dyDescent="0.25">
      <c r="A50" s="20"/>
      <c r="B50" s="69" t="s">
        <v>99</v>
      </c>
      <c r="C50" s="69"/>
      <c r="D50" s="20"/>
      <c r="E50" s="20"/>
      <c r="F50" s="77"/>
      <c r="G50" s="77"/>
      <c r="H50" s="77"/>
      <c r="I50" s="201">
        <f t="shared" si="2"/>
        <v>0</v>
      </c>
      <c r="J50" s="77"/>
      <c r="K50" s="196"/>
      <c r="L50" s="196"/>
      <c r="M50" s="45"/>
      <c r="N50" s="45"/>
    </row>
    <row r="51" spans="1:14" s="40" customFormat="1" ht="26.25" customHeight="1" x14ac:dyDescent="0.25">
      <c r="A51" s="154">
        <v>38</v>
      </c>
      <c r="B51" s="76" t="s">
        <v>10</v>
      </c>
      <c r="C51" s="149">
        <v>1</v>
      </c>
      <c r="D51" s="154">
        <v>0.5</v>
      </c>
      <c r="E51" s="154">
        <v>0.5</v>
      </c>
      <c r="F51" s="77"/>
      <c r="G51" s="77"/>
      <c r="H51" s="77"/>
      <c r="I51" s="201">
        <f t="shared" si="2"/>
        <v>124200</v>
      </c>
      <c r="J51" s="77"/>
      <c r="K51" s="51">
        <v>124200</v>
      </c>
      <c r="L51" s="51">
        <f>E51*K51</f>
        <v>62100</v>
      </c>
      <c r="M51" s="45"/>
      <c r="N51" s="45"/>
    </row>
    <row r="52" spans="1:14" s="40" customFormat="1" ht="21.75" customHeight="1" x14ac:dyDescent="0.25">
      <c r="A52" s="154">
        <v>39</v>
      </c>
      <c r="B52" s="76" t="s">
        <v>11</v>
      </c>
      <c r="C52" s="149">
        <v>1</v>
      </c>
      <c r="D52" s="154">
        <v>0.56000000000000005</v>
      </c>
      <c r="E52" s="154">
        <v>0.56000000000000005</v>
      </c>
      <c r="F52" s="77"/>
      <c r="G52" s="77"/>
      <c r="H52" s="77"/>
      <c r="I52" s="201">
        <f t="shared" si="2"/>
        <v>119808</v>
      </c>
      <c r="J52" s="77"/>
      <c r="K52" s="51">
        <v>119808</v>
      </c>
      <c r="L52" s="51">
        <f t="shared" ref="L52:L59" si="12">E52*K52</f>
        <v>67092.48000000001</v>
      </c>
      <c r="M52" s="45"/>
      <c r="N52" s="45"/>
    </row>
    <row r="53" spans="1:14" s="40" customFormat="1" ht="21.75" customHeight="1" x14ac:dyDescent="0.25">
      <c r="A53" s="154">
        <v>40</v>
      </c>
      <c r="B53" s="76" t="s">
        <v>11</v>
      </c>
      <c r="C53" s="149">
        <v>1</v>
      </c>
      <c r="D53" s="154">
        <v>0.56000000000000005</v>
      </c>
      <c r="E53" s="154">
        <v>0.56000000000000005</v>
      </c>
      <c r="F53" s="77"/>
      <c r="G53" s="77"/>
      <c r="H53" s="77"/>
      <c r="I53" s="201">
        <f t="shared" si="2"/>
        <v>119808</v>
      </c>
      <c r="J53" s="77"/>
      <c r="K53" s="51">
        <v>119808</v>
      </c>
      <c r="L53" s="51">
        <f t="shared" si="12"/>
        <v>67092.48000000001</v>
      </c>
      <c r="M53" s="45"/>
      <c r="N53" s="45"/>
    </row>
    <row r="54" spans="1:14" s="40" customFormat="1" ht="21.75" customHeight="1" x14ac:dyDescent="0.25">
      <c r="A54" s="154">
        <v>41</v>
      </c>
      <c r="B54" s="76" t="s">
        <v>13</v>
      </c>
      <c r="C54" s="149">
        <v>1</v>
      </c>
      <c r="D54" s="154">
        <v>0.5</v>
      </c>
      <c r="E54" s="154">
        <v>0.5</v>
      </c>
      <c r="F54" s="77"/>
      <c r="G54" s="77"/>
      <c r="H54" s="77"/>
      <c r="I54" s="201">
        <f t="shared" si="2"/>
        <v>108000</v>
      </c>
      <c r="J54" s="77"/>
      <c r="K54" s="51">
        <v>108000</v>
      </c>
      <c r="L54" s="51">
        <f t="shared" si="12"/>
        <v>54000</v>
      </c>
      <c r="M54" s="45"/>
      <c r="N54" s="45"/>
    </row>
    <row r="55" spans="1:14" s="40" customFormat="1" ht="27" customHeight="1" x14ac:dyDescent="0.25">
      <c r="A55" s="154">
        <v>42</v>
      </c>
      <c r="B55" s="76" t="s">
        <v>15</v>
      </c>
      <c r="C55" s="149">
        <v>1</v>
      </c>
      <c r="D55" s="154">
        <v>1</v>
      </c>
      <c r="E55" s="154">
        <v>1</v>
      </c>
      <c r="F55" s="77"/>
      <c r="G55" s="77"/>
      <c r="H55" s="77"/>
      <c r="I55" s="201">
        <f t="shared" si="2"/>
        <v>112000</v>
      </c>
      <c r="J55" s="77"/>
      <c r="K55" s="51">
        <v>112000</v>
      </c>
      <c r="L55" s="51">
        <f t="shared" si="12"/>
        <v>112000</v>
      </c>
      <c r="M55" s="45"/>
      <c r="N55" s="45"/>
    </row>
    <row r="56" spans="1:14" s="40" customFormat="1" ht="21.75" customHeight="1" x14ac:dyDescent="0.25">
      <c r="A56" s="154">
        <v>43</v>
      </c>
      <c r="B56" s="76" t="s">
        <v>19</v>
      </c>
      <c r="C56" s="149">
        <v>1</v>
      </c>
      <c r="D56" s="154">
        <v>0.5</v>
      </c>
      <c r="E56" s="154">
        <v>0.5</v>
      </c>
      <c r="F56" s="77"/>
      <c r="G56" s="77"/>
      <c r="H56" s="77"/>
      <c r="I56" s="201">
        <f t="shared" si="2"/>
        <v>108000</v>
      </c>
      <c r="J56" s="77"/>
      <c r="K56" s="51">
        <v>108000</v>
      </c>
      <c r="L56" s="51">
        <f t="shared" si="12"/>
        <v>54000</v>
      </c>
      <c r="M56" s="45"/>
      <c r="N56" s="45"/>
    </row>
    <row r="57" spans="1:14" s="40" customFormat="1" ht="21.75" customHeight="1" x14ac:dyDescent="0.25">
      <c r="A57" s="154">
        <v>44</v>
      </c>
      <c r="B57" s="76" t="s">
        <v>6</v>
      </c>
      <c r="C57" s="149">
        <v>1</v>
      </c>
      <c r="D57" s="154">
        <v>1</v>
      </c>
      <c r="E57" s="154">
        <v>1</v>
      </c>
      <c r="F57" s="77"/>
      <c r="G57" s="77"/>
      <c r="H57" s="77"/>
      <c r="I57" s="201">
        <f t="shared" si="2"/>
        <v>108000</v>
      </c>
      <c r="J57" s="77"/>
      <c r="K57" s="51">
        <v>108000</v>
      </c>
      <c r="L57" s="51">
        <f t="shared" si="12"/>
        <v>108000</v>
      </c>
      <c r="M57" s="45"/>
      <c r="N57" s="45"/>
    </row>
    <row r="58" spans="1:14" s="40" customFormat="1" ht="21.75" customHeight="1" x14ac:dyDescent="0.25">
      <c r="A58" s="154">
        <v>45</v>
      </c>
      <c r="B58" s="76" t="s">
        <v>4</v>
      </c>
      <c r="C58" s="149">
        <v>1</v>
      </c>
      <c r="D58" s="154">
        <v>0.5</v>
      </c>
      <c r="E58" s="154">
        <f t="shared" ref="E58" si="13">C58*D58</f>
        <v>0.5</v>
      </c>
      <c r="F58" s="77"/>
      <c r="G58" s="77"/>
      <c r="H58" s="77"/>
      <c r="I58" s="201">
        <f t="shared" si="2"/>
        <v>108000</v>
      </c>
      <c r="J58" s="77"/>
      <c r="K58" s="51">
        <v>108000</v>
      </c>
      <c r="L58" s="51">
        <f t="shared" si="12"/>
        <v>54000</v>
      </c>
      <c r="M58" s="45"/>
      <c r="N58" s="45"/>
    </row>
    <row r="59" spans="1:14" s="40" customFormat="1" ht="21.75" customHeight="1" x14ac:dyDescent="0.25">
      <c r="A59" s="154">
        <v>46</v>
      </c>
      <c r="B59" s="76" t="s">
        <v>5</v>
      </c>
      <c r="C59" s="149">
        <v>1</v>
      </c>
      <c r="D59" s="154">
        <v>0.5</v>
      </c>
      <c r="E59" s="154">
        <v>0.5</v>
      </c>
      <c r="F59" s="77"/>
      <c r="G59" s="77"/>
      <c r="H59" s="77"/>
      <c r="I59" s="201">
        <f t="shared" si="2"/>
        <v>108000</v>
      </c>
      <c r="J59" s="77"/>
      <c r="K59" s="51">
        <v>108000</v>
      </c>
      <c r="L59" s="51">
        <f t="shared" si="12"/>
        <v>54000</v>
      </c>
      <c r="M59" s="45"/>
      <c r="N59" s="45"/>
    </row>
    <row r="60" spans="1:14" s="40" customFormat="1" ht="21.75" customHeight="1" x14ac:dyDescent="0.25">
      <c r="A60" s="20"/>
      <c r="B60" s="66" t="s">
        <v>102</v>
      </c>
      <c r="C60" s="69">
        <f>SUM(C51:C59)</f>
        <v>9</v>
      </c>
      <c r="D60" s="69"/>
      <c r="E60" s="69">
        <f>SUM(E51:E59)</f>
        <v>5.62</v>
      </c>
      <c r="F60" s="77"/>
      <c r="G60" s="77"/>
      <c r="H60" s="77"/>
      <c r="I60" s="201">
        <f t="shared" ref="I60:I61" si="14">K60-F60</f>
        <v>1015816</v>
      </c>
      <c r="J60" s="77"/>
      <c r="K60" s="194">
        <f>SUM(K51:K59)</f>
        <v>1015816</v>
      </c>
      <c r="L60" s="194">
        <f>SUM(L51:L59)</f>
        <v>632284.96</v>
      </c>
      <c r="M60" s="45"/>
      <c r="N60" s="45"/>
    </row>
    <row r="61" spans="1:14" s="40" customFormat="1" ht="34.5" customHeight="1" x14ac:dyDescent="0.25">
      <c r="A61" s="20"/>
      <c r="B61" s="69" t="s">
        <v>115</v>
      </c>
      <c r="C61" s="69"/>
      <c r="D61" s="20"/>
      <c r="E61" s="20"/>
      <c r="F61" s="77"/>
      <c r="G61" s="77"/>
      <c r="H61" s="77"/>
      <c r="I61" s="201">
        <f t="shared" si="14"/>
        <v>0</v>
      </c>
      <c r="J61" s="77"/>
      <c r="K61" s="196"/>
      <c r="L61" s="196"/>
      <c r="M61" s="45"/>
      <c r="N61" s="45"/>
    </row>
    <row r="62" spans="1:14" s="40" customFormat="1" ht="21.75" customHeight="1" x14ac:dyDescent="0.25">
      <c r="A62" s="154">
        <v>47</v>
      </c>
      <c r="B62" s="76" t="s">
        <v>113</v>
      </c>
      <c r="C62" s="149">
        <v>1</v>
      </c>
      <c r="D62" s="154">
        <v>0.5</v>
      </c>
      <c r="E62" s="154">
        <f>C62*D62</f>
        <v>0.5</v>
      </c>
      <c r="F62" s="74">
        <v>124200</v>
      </c>
      <c r="G62" s="138">
        <f>E62*F62</f>
        <v>62100</v>
      </c>
      <c r="H62" s="77"/>
      <c r="I62" s="201"/>
      <c r="J62" s="77"/>
      <c r="K62" s="51">
        <v>124200</v>
      </c>
      <c r="L62" s="51">
        <f>+E62*K62</f>
        <v>62100</v>
      </c>
      <c r="M62" s="45"/>
      <c r="N62" s="45"/>
    </row>
    <row r="63" spans="1:14" s="40" customFormat="1" ht="21.75" customHeight="1" x14ac:dyDescent="0.25">
      <c r="A63" s="154">
        <v>48</v>
      </c>
      <c r="B63" s="76" t="s">
        <v>2</v>
      </c>
      <c r="C63" s="149">
        <v>0</v>
      </c>
      <c r="D63" s="154">
        <v>0</v>
      </c>
      <c r="E63" s="154">
        <v>0</v>
      </c>
      <c r="F63" s="74">
        <v>0</v>
      </c>
      <c r="G63" s="138">
        <f t="shared" ref="G63:G68" si="15">E63*F63</f>
        <v>0</v>
      </c>
      <c r="H63" s="77"/>
      <c r="I63" s="201"/>
      <c r="J63" s="77"/>
      <c r="K63" s="51">
        <v>0</v>
      </c>
      <c r="L63" s="51">
        <f t="shared" ref="L63:L66" si="16">+E63*K63</f>
        <v>0</v>
      </c>
      <c r="M63" s="45"/>
      <c r="N63" s="45"/>
    </row>
    <row r="64" spans="1:14" s="40" customFormat="1" ht="21.75" customHeight="1" x14ac:dyDescent="0.25">
      <c r="A64" s="154">
        <v>49</v>
      </c>
      <c r="B64" s="76" t="s">
        <v>11</v>
      </c>
      <c r="C64" s="149">
        <v>2</v>
      </c>
      <c r="D64" s="154">
        <v>0.56000000000000005</v>
      </c>
      <c r="E64" s="154">
        <f>C64*D64</f>
        <v>1.1200000000000001</v>
      </c>
      <c r="F64" s="74">
        <v>110000</v>
      </c>
      <c r="G64" s="138">
        <f t="shared" si="15"/>
        <v>123200.00000000001</v>
      </c>
      <c r="H64" s="77"/>
      <c r="I64" s="201"/>
      <c r="J64" s="77"/>
      <c r="K64" s="51">
        <v>119808</v>
      </c>
      <c r="L64" s="51">
        <f t="shared" si="16"/>
        <v>134184.96000000002</v>
      </c>
      <c r="M64" s="45"/>
      <c r="N64" s="45"/>
    </row>
    <row r="65" spans="1:15" s="40" customFormat="1" ht="26.25" customHeight="1" x14ac:dyDescent="0.25">
      <c r="A65" s="154">
        <v>50</v>
      </c>
      <c r="B65" s="76" t="s">
        <v>15</v>
      </c>
      <c r="C65" s="149">
        <v>1</v>
      </c>
      <c r="D65" s="154">
        <v>1</v>
      </c>
      <c r="E65" s="154">
        <v>1</v>
      </c>
      <c r="F65" s="74">
        <v>106000</v>
      </c>
      <c r="G65" s="138">
        <f t="shared" si="15"/>
        <v>106000</v>
      </c>
      <c r="H65" s="77"/>
      <c r="I65" s="201"/>
      <c r="J65" s="77"/>
      <c r="K65" s="51">
        <v>112000</v>
      </c>
      <c r="L65" s="51">
        <f t="shared" si="16"/>
        <v>112000</v>
      </c>
      <c r="M65" s="45"/>
      <c r="N65" s="45"/>
    </row>
    <row r="66" spans="1:15" s="40" customFormat="1" ht="21.75" customHeight="1" x14ac:dyDescent="0.25">
      <c r="A66" s="154">
        <v>51</v>
      </c>
      <c r="B66" s="76" t="s">
        <v>13</v>
      </c>
      <c r="C66" s="149">
        <v>1</v>
      </c>
      <c r="D66" s="154">
        <v>0.5</v>
      </c>
      <c r="E66" s="154">
        <f>C66*D66</f>
        <v>0.5</v>
      </c>
      <c r="F66" s="74">
        <v>104000</v>
      </c>
      <c r="G66" s="138">
        <f t="shared" si="15"/>
        <v>52000</v>
      </c>
      <c r="H66" s="77"/>
      <c r="I66" s="201"/>
      <c r="J66" s="77"/>
      <c r="K66" s="51">
        <v>108000</v>
      </c>
      <c r="L66" s="51">
        <f t="shared" si="16"/>
        <v>54000</v>
      </c>
      <c r="M66" s="45"/>
      <c r="N66" s="45"/>
    </row>
    <row r="67" spans="1:15" s="40" customFormat="1" ht="21.75" customHeight="1" x14ac:dyDescent="0.25">
      <c r="A67" s="154">
        <v>52</v>
      </c>
      <c r="B67" s="76" t="s">
        <v>19</v>
      </c>
      <c r="C67" s="149">
        <v>0</v>
      </c>
      <c r="D67" s="154">
        <v>0</v>
      </c>
      <c r="E67" s="154">
        <v>0</v>
      </c>
      <c r="F67" s="74">
        <v>0</v>
      </c>
      <c r="G67" s="138">
        <f t="shared" si="15"/>
        <v>0</v>
      </c>
      <c r="H67" s="77"/>
      <c r="I67" s="201"/>
      <c r="J67" s="77"/>
      <c r="K67" s="51">
        <v>0</v>
      </c>
      <c r="L67" s="51">
        <v>0</v>
      </c>
      <c r="M67" s="45"/>
      <c r="N67" s="45"/>
      <c r="O67" s="222"/>
    </row>
    <row r="68" spans="1:15" s="40" customFormat="1" ht="21.75" customHeight="1" x14ac:dyDescent="0.25">
      <c r="A68" s="154">
        <v>53</v>
      </c>
      <c r="B68" s="76" t="s">
        <v>5</v>
      </c>
      <c r="C68" s="149">
        <v>0</v>
      </c>
      <c r="D68" s="154">
        <v>0</v>
      </c>
      <c r="E68" s="154">
        <f>C68*D68</f>
        <v>0</v>
      </c>
      <c r="F68" s="74">
        <v>0</v>
      </c>
      <c r="G68" s="138">
        <f t="shared" si="15"/>
        <v>0</v>
      </c>
      <c r="H68" s="77"/>
      <c r="I68" s="201"/>
      <c r="J68" s="77"/>
      <c r="K68" s="51">
        <v>0</v>
      </c>
      <c r="L68" s="51">
        <v>0</v>
      </c>
      <c r="M68" s="45"/>
      <c r="N68" s="45"/>
    </row>
    <row r="69" spans="1:15" s="40" customFormat="1" ht="34.5" customHeight="1" x14ac:dyDescent="0.25">
      <c r="A69" s="20"/>
      <c r="B69" s="66" t="s">
        <v>114</v>
      </c>
      <c r="C69" s="69">
        <f>SUM(C62:C68)</f>
        <v>5</v>
      </c>
      <c r="D69" s="69"/>
      <c r="E69" s="69">
        <f>SUM(E62:E68)</f>
        <v>3.12</v>
      </c>
      <c r="F69" s="77"/>
      <c r="G69" s="77"/>
      <c r="H69" s="77"/>
      <c r="I69" s="201">
        <f t="shared" ref="I69" si="17">K69-F69</f>
        <v>464008</v>
      </c>
      <c r="J69" s="77"/>
      <c r="K69" s="194">
        <f>SUM(K62:K68)</f>
        <v>464008</v>
      </c>
      <c r="L69" s="197">
        <f>SUM(L62:L68)</f>
        <v>362284.96</v>
      </c>
      <c r="M69" s="45"/>
      <c r="N69" s="45"/>
    </row>
    <row r="70" spans="1:15" s="40" customFormat="1" ht="31.5" hidden="1" customHeight="1" x14ac:dyDescent="0.25">
      <c r="A70" s="20"/>
      <c r="B70" s="69" t="s">
        <v>100</v>
      </c>
      <c r="C70" s="69"/>
      <c r="D70" s="20"/>
      <c r="E70" s="20"/>
      <c r="F70" s="77"/>
      <c r="G70" s="77"/>
      <c r="H70" s="77"/>
      <c r="I70" s="201">
        <f t="shared" si="2"/>
        <v>0</v>
      </c>
      <c r="J70" s="77"/>
      <c r="K70" s="51"/>
      <c r="L70" s="196"/>
      <c r="M70" s="45"/>
      <c r="N70" s="45"/>
    </row>
    <row r="71" spans="1:15" s="40" customFormat="1" ht="30.75" hidden="1" customHeight="1" x14ac:dyDescent="0.25">
      <c r="A71" s="20">
        <v>48</v>
      </c>
      <c r="B71" s="76" t="s">
        <v>10</v>
      </c>
      <c r="C71" s="69">
        <v>1</v>
      </c>
      <c r="D71" s="20">
        <v>0.5</v>
      </c>
      <c r="E71" s="20">
        <v>0.5</v>
      </c>
      <c r="F71" s="77"/>
      <c r="G71" s="77"/>
      <c r="H71" s="77"/>
      <c r="I71" s="201">
        <f t="shared" si="2"/>
        <v>124200</v>
      </c>
      <c r="J71" s="77"/>
      <c r="K71" s="51">
        <v>124200</v>
      </c>
      <c r="L71" s="196"/>
      <c r="M71" s="45"/>
      <c r="N71" s="45"/>
    </row>
    <row r="72" spans="1:15" s="40" customFormat="1" ht="21.75" hidden="1" customHeight="1" x14ac:dyDescent="0.25">
      <c r="A72" s="20">
        <v>49</v>
      </c>
      <c r="B72" s="76" t="s">
        <v>11</v>
      </c>
      <c r="C72" s="69">
        <v>1</v>
      </c>
      <c r="D72" s="20">
        <v>0.56000000000000005</v>
      </c>
      <c r="E72" s="20">
        <v>0.56000000000000005</v>
      </c>
      <c r="F72" s="77"/>
      <c r="G72" s="77"/>
      <c r="H72" s="77"/>
      <c r="I72" s="201">
        <f t="shared" si="2"/>
        <v>110000</v>
      </c>
      <c r="J72" s="77"/>
      <c r="K72" s="51">
        <v>110000</v>
      </c>
      <c r="L72" s="196"/>
      <c r="M72" s="45"/>
      <c r="N72" s="45"/>
    </row>
    <row r="73" spans="1:15" s="40" customFormat="1" ht="21.75" hidden="1" customHeight="1" x14ac:dyDescent="0.25">
      <c r="A73" s="20">
        <v>50</v>
      </c>
      <c r="B73" s="76" t="s">
        <v>11</v>
      </c>
      <c r="C73" s="69">
        <v>1</v>
      </c>
      <c r="D73" s="20">
        <v>0.56000000000000005</v>
      </c>
      <c r="E73" s="20">
        <v>0.56000000000000005</v>
      </c>
      <c r="F73" s="77"/>
      <c r="G73" s="77"/>
      <c r="H73" s="77"/>
      <c r="I73" s="201">
        <f t="shared" ref="I73:I80" si="18">K73-F73</f>
        <v>110000</v>
      </c>
      <c r="J73" s="77"/>
      <c r="K73" s="51">
        <v>110000</v>
      </c>
      <c r="L73" s="196"/>
      <c r="M73" s="45"/>
      <c r="N73" s="45"/>
    </row>
    <row r="74" spans="1:15" s="40" customFormat="1" ht="21.75" hidden="1" customHeight="1" x14ac:dyDescent="0.25">
      <c r="A74" s="20">
        <v>51</v>
      </c>
      <c r="B74" s="76" t="s">
        <v>13</v>
      </c>
      <c r="C74" s="69">
        <v>1</v>
      </c>
      <c r="D74" s="20">
        <v>0.5</v>
      </c>
      <c r="E74" s="20">
        <v>0.5</v>
      </c>
      <c r="F74" s="77"/>
      <c r="G74" s="77"/>
      <c r="H74" s="77"/>
      <c r="I74" s="201">
        <f t="shared" si="18"/>
        <v>100000</v>
      </c>
      <c r="J74" s="77"/>
      <c r="K74" s="51">
        <v>100000</v>
      </c>
      <c r="L74" s="196"/>
      <c r="M74" s="45"/>
      <c r="N74" s="45"/>
    </row>
    <row r="75" spans="1:15" s="40" customFormat="1" ht="21.75" hidden="1" customHeight="1" x14ac:dyDescent="0.25">
      <c r="A75" s="20">
        <v>52</v>
      </c>
      <c r="B75" s="76" t="s">
        <v>15</v>
      </c>
      <c r="C75" s="69">
        <v>1</v>
      </c>
      <c r="D75" s="20">
        <v>1</v>
      </c>
      <c r="E75" s="20">
        <v>1</v>
      </c>
      <c r="F75" s="77"/>
      <c r="G75" s="77"/>
      <c r="H75" s="77"/>
      <c r="I75" s="201">
        <f t="shared" si="18"/>
        <v>106000</v>
      </c>
      <c r="J75" s="77"/>
      <c r="K75" s="51">
        <v>106000</v>
      </c>
      <c r="L75" s="196"/>
      <c r="M75" s="45"/>
      <c r="N75" s="45"/>
    </row>
    <row r="76" spans="1:15" s="40" customFormat="1" ht="21.75" hidden="1" customHeight="1" x14ac:dyDescent="0.25">
      <c r="A76" s="20">
        <v>53</v>
      </c>
      <c r="B76" s="76" t="s">
        <v>19</v>
      </c>
      <c r="C76" s="69">
        <v>1</v>
      </c>
      <c r="D76" s="20">
        <v>0.5</v>
      </c>
      <c r="E76" s="20">
        <v>0.5</v>
      </c>
      <c r="F76" s="77"/>
      <c r="G76" s="77"/>
      <c r="H76" s="77"/>
      <c r="I76" s="201">
        <f t="shared" si="18"/>
        <v>100000</v>
      </c>
      <c r="J76" s="77"/>
      <c r="K76" s="51">
        <v>100000</v>
      </c>
      <c r="L76" s="196"/>
      <c r="M76" s="45"/>
      <c r="N76" s="45"/>
    </row>
    <row r="77" spans="1:15" s="40" customFormat="1" ht="21.75" hidden="1" customHeight="1" x14ac:dyDescent="0.25">
      <c r="A77" s="20">
        <v>54</v>
      </c>
      <c r="B77" s="76" t="s">
        <v>6</v>
      </c>
      <c r="C77" s="69">
        <v>1</v>
      </c>
      <c r="D77" s="20">
        <v>1</v>
      </c>
      <c r="E77" s="20">
        <v>1</v>
      </c>
      <c r="F77" s="77"/>
      <c r="G77" s="77"/>
      <c r="H77" s="77"/>
      <c r="I77" s="201">
        <f t="shared" si="18"/>
        <v>100000</v>
      </c>
      <c r="J77" s="77"/>
      <c r="K77" s="51">
        <v>100000</v>
      </c>
      <c r="L77" s="196"/>
      <c r="M77" s="45"/>
      <c r="N77" s="45"/>
    </row>
    <row r="78" spans="1:15" s="40" customFormat="1" ht="24" hidden="1" customHeight="1" x14ac:dyDescent="0.25">
      <c r="A78" s="20">
        <v>55</v>
      </c>
      <c r="B78" s="76" t="s">
        <v>5</v>
      </c>
      <c r="C78" s="69">
        <v>1</v>
      </c>
      <c r="D78" s="20">
        <v>0.5</v>
      </c>
      <c r="E78" s="20">
        <v>0.5</v>
      </c>
      <c r="F78" s="77"/>
      <c r="G78" s="77"/>
      <c r="H78" s="77"/>
      <c r="I78" s="201">
        <f t="shared" si="18"/>
        <v>100000</v>
      </c>
      <c r="J78" s="77"/>
      <c r="K78" s="51">
        <v>100000</v>
      </c>
      <c r="L78" s="196"/>
      <c r="M78" s="45"/>
      <c r="N78" s="45"/>
    </row>
    <row r="79" spans="1:15" s="40" customFormat="1" ht="36" hidden="1" customHeight="1" x14ac:dyDescent="0.25">
      <c r="A79" s="20"/>
      <c r="B79" s="76"/>
      <c r="C79" s="69"/>
      <c r="D79" s="20"/>
      <c r="E79" s="20"/>
      <c r="F79" s="77"/>
      <c r="G79" s="77"/>
      <c r="H79" s="77"/>
      <c r="I79" s="201">
        <f t="shared" si="18"/>
        <v>0</v>
      </c>
      <c r="J79" s="77"/>
      <c r="K79" s="51"/>
      <c r="L79" s="196"/>
      <c r="M79" s="45"/>
      <c r="N79" s="45"/>
    </row>
    <row r="80" spans="1:15" s="41" customFormat="1" ht="18" customHeight="1" x14ac:dyDescent="0.25">
      <c r="A80" s="65"/>
      <c r="B80" s="67" t="s">
        <v>77</v>
      </c>
      <c r="C80" s="155">
        <f>SUM(C26+C38+C49+C60+C69)</f>
        <v>72</v>
      </c>
      <c r="D80" s="155"/>
      <c r="E80" s="155">
        <f>SUM(E26+E38+E49+E60+E69)</f>
        <v>53.22</v>
      </c>
      <c r="F80" s="16"/>
      <c r="G80" s="77">
        <f>G49+G38+G26</f>
        <v>4307128.5</v>
      </c>
      <c r="H80" s="77"/>
      <c r="I80" s="201">
        <f t="shared" si="18"/>
        <v>5767088</v>
      </c>
      <c r="J80" s="77"/>
      <c r="K80" s="196">
        <f>+K69+K60+K49+K38+K26</f>
        <v>5767088</v>
      </c>
      <c r="L80" s="196">
        <f>+L69+L60+L49+L38+L26</f>
        <v>6176941.7599999998</v>
      </c>
      <c r="M80" s="46"/>
      <c r="N80" s="46"/>
    </row>
    <row r="81" spans="1:12" s="41" customFormat="1" ht="18" customHeight="1" x14ac:dyDescent="0.25">
      <c r="A81" s="35"/>
      <c r="B81" s="35"/>
      <c r="C81" s="35"/>
      <c r="D81" s="42"/>
      <c r="E81" s="42"/>
      <c r="F81" s="7"/>
      <c r="G81" s="8"/>
      <c r="H81" s="8"/>
      <c r="I81" s="53"/>
      <c r="J81" s="8"/>
      <c r="L81" s="150"/>
    </row>
    <row r="82" spans="1:12" s="3" customFormat="1" ht="52.5" customHeight="1" x14ac:dyDescent="0.25">
      <c r="A82" s="232" t="s">
        <v>153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</row>
    <row r="83" spans="1:12" s="3" customFormat="1" ht="17.25" customHeight="1" x14ac:dyDescent="0.25">
      <c r="B83" s="43"/>
      <c r="C83" s="43"/>
      <c r="I83" s="54"/>
    </row>
    <row r="84" spans="1:12" s="3" customFormat="1" x14ac:dyDescent="0.25">
      <c r="B84" s="43"/>
      <c r="C84" s="43"/>
      <c r="I84" s="54"/>
    </row>
    <row r="85" spans="1:12" s="3" customFormat="1" x14ac:dyDescent="0.25">
      <c r="B85" s="43"/>
      <c r="C85" s="43"/>
      <c r="D85" s="204"/>
      <c r="E85" s="204"/>
      <c r="I85" s="54"/>
    </row>
    <row r="86" spans="1:12" s="3" customFormat="1" x14ac:dyDescent="0.25">
      <c r="B86" s="43"/>
      <c r="C86" s="43"/>
      <c r="I86" s="54"/>
    </row>
    <row r="87" spans="1:12" s="3" customFormat="1" x14ac:dyDescent="0.25">
      <c r="B87" s="43"/>
      <c r="C87" s="43"/>
      <c r="I87" s="54"/>
    </row>
    <row r="88" spans="1:12" s="3" customFormat="1" x14ac:dyDescent="0.25">
      <c r="B88" s="43"/>
      <c r="C88" s="43"/>
      <c r="I88" s="54"/>
    </row>
    <row r="89" spans="1:12" s="3" customFormat="1" x14ac:dyDescent="0.25">
      <c r="B89" s="43"/>
      <c r="C89" s="43"/>
      <c r="I89" s="54"/>
    </row>
    <row r="90" spans="1:12" s="3" customFormat="1" x14ac:dyDescent="0.25">
      <c r="B90" s="43"/>
      <c r="C90" s="43"/>
      <c r="I90" s="54"/>
    </row>
    <row r="91" spans="1:12" s="3" customFormat="1" x14ac:dyDescent="0.25">
      <c r="B91" s="43"/>
      <c r="C91" s="43"/>
      <c r="I91" s="54"/>
    </row>
    <row r="92" spans="1:12" s="3" customFormat="1" x14ac:dyDescent="0.25">
      <c r="B92" s="43"/>
      <c r="C92" s="43"/>
      <c r="I92" s="54"/>
    </row>
    <row r="93" spans="1:12" s="3" customFormat="1" x14ac:dyDescent="0.25">
      <c r="B93" s="43"/>
      <c r="C93" s="43"/>
      <c r="I93" s="54"/>
    </row>
  </sheetData>
  <sheetProtection selectLockedCells="1" selectUnlockedCells="1"/>
  <autoFilter ref="A6:N80" xr:uid="{00000000-0009-0000-0000-000000000000}"/>
  <mergeCells count="14">
    <mergeCell ref="K1:L1"/>
    <mergeCell ref="A2:L2"/>
    <mergeCell ref="A82:L82"/>
    <mergeCell ref="L4:L5"/>
    <mergeCell ref="A38:B38"/>
    <mergeCell ref="A4:A5"/>
    <mergeCell ref="B4:B5"/>
    <mergeCell ref="D4:D5"/>
    <mergeCell ref="C4:C5"/>
    <mergeCell ref="A26:B26"/>
    <mergeCell ref="E4:E5"/>
    <mergeCell ref="K4:K5"/>
    <mergeCell ref="G4:G5"/>
    <mergeCell ref="F4:F5"/>
  </mergeCells>
  <pageMargins left="0.41" right="0.19685039370078741" top="0.2" bottom="0.2" header="0.28000000000000003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6"/>
  <sheetViews>
    <sheetView topLeftCell="A43" workbookViewId="0">
      <selection activeCell="L63" sqref="L63"/>
    </sheetView>
  </sheetViews>
  <sheetFormatPr defaultRowHeight="16.5" x14ac:dyDescent="0.3"/>
  <cols>
    <col min="1" max="1" width="5.140625" style="1" customWidth="1"/>
    <col min="2" max="2" width="33.42578125" style="1" customWidth="1"/>
    <col min="3" max="3" width="9.5703125" style="2" customWidth="1"/>
    <col min="4" max="4" width="12.42578125" style="2" customWidth="1"/>
    <col min="5" max="5" width="10" style="2" customWidth="1"/>
    <col min="6" max="6" width="10.7109375" style="2" hidden="1" customWidth="1"/>
    <col min="7" max="7" width="9.42578125" style="2" hidden="1" customWidth="1"/>
    <col min="8" max="8" width="14" style="2" hidden="1" customWidth="1"/>
    <col min="9" max="9" width="17.28515625" style="101" hidden="1" customWidth="1"/>
    <col min="10" max="10" width="20" style="2" hidden="1" customWidth="1"/>
    <col min="11" max="11" width="12.7109375" style="2" customWidth="1"/>
    <col min="12" max="12" width="15.85546875" style="2" customWidth="1"/>
    <col min="13" max="13" width="14" style="1" bestFit="1" customWidth="1"/>
    <col min="14" max="15" width="9.7109375" style="1" bestFit="1" customWidth="1"/>
    <col min="16" max="20" width="9.140625" style="1"/>
    <col min="21" max="21" width="14.7109375" style="1" bestFit="1" customWidth="1"/>
    <col min="22" max="16384" width="9.140625" style="1"/>
  </cols>
  <sheetData>
    <row r="1" spans="1:21" s="71" customFormat="1" ht="57.75" customHeight="1" x14ac:dyDescent="0.3">
      <c r="C1" s="2"/>
      <c r="D1" s="2"/>
      <c r="E1" s="229" t="s">
        <v>151</v>
      </c>
      <c r="F1" s="229"/>
      <c r="G1" s="229"/>
      <c r="H1" s="229"/>
      <c r="I1" s="229"/>
      <c r="J1" s="229"/>
      <c r="K1" s="229"/>
      <c r="L1" s="229"/>
    </row>
    <row r="2" spans="1:21" ht="37.5" customHeight="1" x14ac:dyDescent="0.3">
      <c r="A2" s="231" t="s">
        <v>81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21" ht="21.75" customHeight="1" x14ac:dyDescent="0.3">
      <c r="A3" s="233"/>
      <c r="B3" s="233"/>
      <c r="C3" s="233"/>
      <c r="D3" s="233"/>
      <c r="E3" s="97"/>
      <c r="G3" s="102" t="s">
        <v>28</v>
      </c>
      <c r="L3" s="102" t="s">
        <v>83</v>
      </c>
    </row>
    <row r="4" spans="1:21" ht="13.5" customHeight="1" x14ac:dyDescent="0.3">
      <c r="A4" s="236" t="s">
        <v>0</v>
      </c>
      <c r="B4" s="241" t="s">
        <v>79</v>
      </c>
      <c r="C4" s="236" t="s">
        <v>95</v>
      </c>
      <c r="D4" s="236" t="s">
        <v>94</v>
      </c>
      <c r="E4" s="236" t="s">
        <v>94</v>
      </c>
      <c r="F4" s="241" t="s">
        <v>55</v>
      </c>
      <c r="G4" s="236" t="s">
        <v>80</v>
      </c>
      <c r="K4" s="236" t="s">
        <v>55</v>
      </c>
      <c r="L4" s="234" t="s">
        <v>107</v>
      </c>
    </row>
    <row r="5" spans="1:21" ht="42" customHeight="1" x14ac:dyDescent="0.3">
      <c r="A5" s="236"/>
      <c r="B5" s="242"/>
      <c r="C5" s="236"/>
      <c r="D5" s="236"/>
      <c r="E5" s="236"/>
      <c r="F5" s="242"/>
      <c r="G5" s="236"/>
      <c r="H5" s="72"/>
      <c r="I5" s="63"/>
      <c r="J5" s="103"/>
      <c r="K5" s="236"/>
      <c r="L5" s="234"/>
    </row>
    <row r="6" spans="1:21" ht="12.75" customHeight="1" x14ac:dyDescent="0.3">
      <c r="A6" s="17">
        <v>1</v>
      </c>
      <c r="B6" s="17">
        <v>2</v>
      </c>
      <c r="C6" s="78">
        <v>3</v>
      </c>
      <c r="D6" s="78">
        <v>4</v>
      </c>
      <c r="E6" s="78">
        <v>5</v>
      </c>
      <c r="F6" s="78">
        <v>5</v>
      </c>
      <c r="G6" s="78">
        <v>6</v>
      </c>
      <c r="H6" s="72"/>
      <c r="I6" s="63"/>
      <c r="J6" s="72"/>
      <c r="K6" s="93">
        <v>6</v>
      </c>
      <c r="L6" s="79">
        <v>7</v>
      </c>
    </row>
    <row r="7" spans="1:21" ht="15" customHeight="1" x14ac:dyDescent="0.3">
      <c r="A7" s="6">
        <v>1</v>
      </c>
      <c r="B7" s="15" t="s">
        <v>1</v>
      </c>
      <c r="C7" s="14">
        <v>1</v>
      </c>
      <c r="D7" s="73">
        <v>1</v>
      </c>
      <c r="E7" s="73">
        <f>C7*D7</f>
        <v>1</v>
      </c>
      <c r="F7" s="74">
        <v>210000</v>
      </c>
      <c r="G7" s="74">
        <f>F7*C7*D7</f>
        <v>210000</v>
      </c>
      <c r="H7" s="74">
        <v>0.08</v>
      </c>
      <c r="I7" s="104">
        <f>K7-F7</f>
        <v>16800</v>
      </c>
      <c r="J7" s="74">
        <f>F7*H7</f>
        <v>16800</v>
      </c>
      <c r="K7" s="74">
        <v>226800</v>
      </c>
      <c r="L7" s="74">
        <f>E7*K7</f>
        <v>226800</v>
      </c>
      <c r="M7" s="59"/>
    </row>
    <row r="8" spans="1:21" x14ac:dyDescent="0.3">
      <c r="A8" s="6">
        <v>2</v>
      </c>
      <c r="B8" s="15" t="s">
        <v>8</v>
      </c>
      <c r="C8" s="14">
        <v>1</v>
      </c>
      <c r="D8" s="73">
        <v>1</v>
      </c>
      <c r="E8" s="73">
        <f t="shared" ref="E8:E9" si="0">C8*D8</f>
        <v>1</v>
      </c>
      <c r="F8" s="74">
        <v>135000</v>
      </c>
      <c r="G8" s="74">
        <f t="shared" ref="G8:G25" si="1">F8*C8*D8</f>
        <v>135000</v>
      </c>
      <c r="H8" s="74">
        <v>0.08</v>
      </c>
      <c r="I8" s="104">
        <f t="shared" ref="I8:I65" si="2">K8-F8</f>
        <v>10800</v>
      </c>
      <c r="J8" s="74">
        <f>F8*H8</f>
        <v>10800</v>
      </c>
      <c r="K8" s="74">
        <v>145800</v>
      </c>
      <c r="L8" s="74">
        <f t="shared" ref="L8:L25" si="3">E8*K8</f>
        <v>145800</v>
      </c>
      <c r="M8" s="59"/>
    </row>
    <row r="9" spans="1:21" x14ac:dyDescent="0.3">
      <c r="A9" s="154">
        <v>3</v>
      </c>
      <c r="B9" s="15" t="s">
        <v>3</v>
      </c>
      <c r="C9" s="14">
        <v>1</v>
      </c>
      <c r="D9" s="73">
        <v>1</v>
      </c>
      <c r="E9" s="73">
        <f t="shared" si="0"/>
        <v>1</v>
      </c>
      <c r="F9" s="74">
        <v>101275</v>
      </c>
      <c r="G9" s="74">
        <f t="shared" si="1"/>
        <v>101275</v>
      </c>
      <c r="H9" s="74">
        <v>0.08</v>
      </c>
      <c r="I9" s="104">
        <f t="shared" si="2"/>
        <v>12725</v>
      </c>
      <c r="J9" s="74">
        <f>F9*H9</f>
        <v>8102</v>
      </c>
      <c r="K9" s="74">
        <v>114000</v>
      </c>
      <c r="L9" s="74">
        <f t="shared" si="3"/>
        <v>114000</v>
      </c>
      <c r="M9" s="59"/>
    </row>
    <row r="10" spans="1:21" s="10" customFormat="1" x14ac:dyDescent="0.3">
      <c r="A10" s="154"/>
      <c r="B10" s="19" t="s">
        <v>9</v>
      </c>
      <c r="C10" s="82"/>
      <c r="D10" s="79"/>
      <c r="E10" s="79"/>
      <c r="F10" s="74"/>
      <c r="G10" s="74"/>
      <c r="H10" s="74"/>
      <c r="I10" s="104">
        <f t="shared" si="2"/>
        <v>0</v>
      </c>
      <c r="J10" s="74"/>
      <c r="K10" s="74">
        <f t="shared" ref="K10" si="4">F10*H10+F10</f>
        <v>0</v>
      </c>
      <c r="L10" s="74">
        <f t="shared" si="3"/>
        <v>0</v>
      </c>
      <c r="M10" s="59"/>
    </row>
    <row r="11" spans="1:21" ht="32.25" customHeight="1" x14ac:dyDescent="0.3">
      <c r="A11" s="154">
        <v>4</v>
      </c>
      <c r="B11" s="15" t="s">
        <v>10</v>
      </c>
      <c r="C11" s="14">
        <v>1</v>
      </c>
      <c r="D11" s="73">
        <v>1</v>
      </c>
      <c r="E11" s="73">
        <f>C11*D11</f>
        <v>1</v>
      </c>
      <c r="F11" s="74">
        <v>115000</v>
      </c>
      <c r="G11" s="74">
        <f t="shared" si="1"/>
        <v>115000</v>
      </c>
      <c r="H11" s="74">
        <v>0.08</v>
      </c>
      <c r="I11" s="104">
        <f t="shared" si="2"/>
        <v>9200</v>
      </c>
      <c r="J11" s="74">
        <f>F11*H11</f>
        <v>9200</v>
      </c>
      <c r="K11" s="74">
        <v>124200</v>
      </c>
      <c r="L11" s="74">
        <f t="shared" si="3"/>
        <v>124200</v>
      </c>
      <c r="M11" s="59"/>
    </row>
    <row r="12" spans="1:21" x14ac:dyDescent="0.3">
      <c r="A12" s="154">
        <v>5</v>
      </c>
      <c r="B12" s="13" t="s">
        <v>11</v>
      </c>
      <c r="C12" s="14">
        <v>10</v>
      </c>
      <c r="D12" s="73">
        <v>0.625</v>
      </c>
      <c r="E12" s="73">
        <f t="shared" ref="E12:E25" si="5">C12*D12</f>
        <v>6.25</v>
      </c>
      <c r="F12" s="74">
        <v>96275</v>
      </c>
      <c r="G12" s="74">
        <f t="shared" si="1"/>
        <v>601718.75</v>
      </c>
      <c r="H12" s="74">
        <v>0.08</v>
      </c>
      <c r="I12" s="104">
        <f t="shared" si="2"/>
        <v>23533</v>
      </c>
      <c r="J12" s="74">
        <f t="shared" ref="J12:J13" si="6">F12*H12</f>
        <v>7702</v>
      </c>
      <c r="K12" s="74">
        <v>119808</v>
      </c>
      <c r="L12" s="74">
        <f t="shared" si="3"/>
        <v>748800</v>
      </c>
      <c r="M12" s="59"/>
    </row>
    <row r="13" spans="1:21" x14ac:dyDescent="0.3">
      <c r="A13" s="154">
        <v>6</v>
      </c>
      <c r="B13" s="13" t="s">
        <v>29</v>
      </c>
      <c r="C13" s="14">
        <v>1</v>
      </c>
      <c r="D13" s="73">
        <v>0.75</v>
      </c>
      <c r="E13" s="73">
        <f t="shared" si="5"/>
        <v>0.75</v>
      </c>
      <c r="F13" s="74">
        <f>5000+88312</f>
        <v>93312</v>
      </c>
      <c r="G13" s="74">
        <f t="shared" si="1"/>
        <v>69984</v>
      </c>
      <c r="H13" s="74">
        <v>0.08</v>
      </c>
      <c r="I13" s="104">
        <f t="shared" si="2"/>
        <v>18688</v>
      </c>
      <c r="J13" s="74">
        <f t="shared" si="6"/>
        <v>7464.96</v>
      </c>
      <c r="K13" s="74">
        <v>112000</v>
      </c>
      <c r="L13" s="74">
        <f t="shared" si="3"/>
        <v>84000</v>
      </c>
      <c r="M13" s="59"/>
    </row>
    <row r="14" spans="1:21" x14ac:dyDescent="0.3">
      <c r="A14" s="154">
        <v>7</v>
      </c>
      <c r="B14" s="15" t="s">
        <v>13</v>
      </c>
      <c r="C14" s="14">
        <v>1</v>
      </c>
      <c r="D14" s="73">
        <v>1</v>
      </c>
      <c r="E14" s="73">
        <f t="shared" si="5"/>
        <v>1</v>
      </c>
      <c r="F14" s="74">
        <v>88312</v>
      </c>
      <c r="G14" s="74">
        <f t="shared" si="1"/>
        <v>88312</v>
      </c>
      <c r="H14" s="74">
        <v>8725</v>
      </c>
      <c r="I14" s="104">
        <f t="shared" si="2"/>
        <v>19688</v>
      </c>
      <c r="J14" s="74"/>
      <c r="K14" s="74">
        <v>108000</v>
      </c>
      <c r="L14" s="74">
        <f t="shared" si="3"/>
        <v>108000</v>
      </c>
      <c r="M14" s="59"/>
    </row>
    <row r="15" spans="1:21" x14ac:dyDescent="0.3">
      <c r="A15" s="154">
        <v>8</v>
      </c>
      <c r="B15" s="15" t="s">
        <v>14</v>
      </c>
      <c r="C15" s="14">
        <v>1</v>
      </c>
      <c r="D15" s="73">
        <v>1</v>
      </c>
      <c r="E15" s="73">
        <f t="shared" si="5"/>
        <v>1</v>
      </c>
      <c r="F15" s="74">
        <v>91275</v>
      </c>
      <c r="G15" s="74">
        <f t="shared" si="1"/>
        <v>91275</v>
      </c>
      <c r="H15" s="74">
        <v>8725</v>
      </c>
      <c r="I15" s="104">
        <f t="shared" si="2"/>
        <v>16725</v>
      </c>
      <c r="J15" s="74"/>
      <c r="K15" s="74">
        <v>108000</v>
      </c>
      <c r="L15" s="74">
        <f t="shared" si="3"/>
        <v>108000</v>
      </c>
      <c r="M15" s="59"/>
    </row>
    <row r="16" spans="1:21" ht="15.75" customHeight="1" x14ac:dyDescent="0.3">
      <c r="A16" s="154">
        <v>9</v>
      </c>
      <c r="B16" s="13" t="s">
        <v>15</v>
      </c>
      <c r="C16" s="14">
        <v>5</v>
      </c>
      <c r="D16" s="73">
        <v>1</v>
      </c>
      <c r="E16" s="73">
        <f t="shared" si="5"/>
        <v>5</v>
      </c>
      <c r="F16" s="74">
        <v>94275</v>
      </c>
      <c r="G16" s="74">
        <f t="shared" si="1"/>
        <v>471375</v>
      </c>
      <c r="H16" s="74">
        <v>0.08</v>
      </c>
      <c r="I16" s="104">
        <f t="shared" si="2"/>
        <v>17725</v>
      </c>
      <c r="J16" s="74">
        <f>F16*H16</f>
        <v>7542</v>
      </c>
      <c r="K16" s="74">
        <v>112000</v>
      </c>
      <c r="L16" s="74">
        <f t="shared" si="3"/>
        <v>560000</v>
      </c>
      <c r="M16" s="59"/>
      <c r="U16" s="59"/>
    </row>
    <row r="17" spans="1:21" x14ac:dyDescent="0.3">
      <c r="A17" s="154">
        <v>10</v>
      </c>
      <c r="B17" s="13" t="s">
        <v>16</v>
      </c>
      <c r="C17" s="14">
        <v>1</v>
      </c>
      <c r="D17" s="73">
        <v>1.25</v>
      </c>
      <c r="E17" s="73">
        <f t="shared" si="5"/>
        <v>1.25</v>
      </c>
      <c r="F17" s="74">
        <f>91275+5000</f>
        <v>96275</v>
      </c>
      <c r="G17" s="74">
        <f t="shared" si="1"/>
        <v>120343.75</v>
      </c>
      <c r="H17" s="74">
        <v>0.08</v>
      </c>
      <c r="I17" s="104">
        <f t="shared" si="2"/>
        <v>23533</v>
      </c>
      <c r="J17" s="74">
        <f t="shared" ref="J17:J18" si="7">F17*H17</f>
        <v>7702</v>
      </c>
      <c r="K17" s="74">
        <v>119808</v>
      </c>
      <c r="L17" s="74">
        <f t="shared" si="3"/>
        <v>149760</v>
      </c>
      <c r="M17" s="59"/>
    </row>
    <row r="18" spans="1:21" ht="18" customHeight="1" x14ac:dyDescent="0.3">
      <c r="A18" s="154">
        <v>11</v>
      </c>
      <c r="B18" s="13" t="s">
        <v>17</v>
      </c>
      <c r="C18" s="14">
        <v>1</v>
      </c>
      <c r="D18" s="73">
        <v>1</v>
      </c>
      <c r="E18" s="73">
        <f t="shared" si="5"/>
        <v>1</v>
      </c>
      <c r="F18" s="74">
        <f>88312+5000</f>
        <v>93312</v>
      </c>
      <c r="G18" s="74">
        <f t="shared" si="1"/>
        <v>93312</v>
      </c>
      <c r="H18" s="74">
        <v>0.08</v>
      </c>
      <c r="I18" s="104">
        <f t="shared" si="2"/>
        <v>26496</v>
      </c>
      <c r="J18" s="74">
        <f t="shared" si="7"/>
        <v>7464.96</v>
      </c>
      <c r="K18" s="74">
        <v>119808</v>
      </c>
      <c r="L18" s="74">
        <f t="shared" si="3"/>
        <v>119808</v>
      </c>
    </row>
    <row r="19" spans="1:21" x14ac:dyDescent="0.3">
      <c r="A19" s="154">
        <v>12</v>
      </c>
      <c r="B19" s="13" t="s">
        <v>18</v>
      </c>
      <c r="C19" s="14">
        <v>1</v>
      </c>
      <c r="D19" s="73">
        <v>1</v>
      </c>
      <c r="E19" s="73">
        <f t="shared" si="5"/>
        <v>1</v>
      </c>
      <c r="F19" s="74">
        <v>91275</v>
      </c>
      <c r="G19" s="74">
        <f t="shared" si="1"/>
        <v>91275</v>
      </c>
      <c r="H19" s="74">
        <v>8725</v>
      </c>
      <c r="I19" s="104">
        <f t="shared" si="2"/>
        <v>18725</v>
      </c>
      <c r="J19" s="74"/>
      <c r="K19" s="74">
        <v>110000</v>
      </c>
      <c r="L19" s="74">
        <f t="shared" si="3"/>
        <v>110000</v>
      </c>
    </row>
    <row r="20" spans="1:21" x14ac:dyDescent="0.3">
      <c r="A20" s="154">
        <v>13</v>
      </c>
      <c r="B20" s="15" t="s">
        <v>4</v>
      </c>
      <c r="C20" s="14">
        <v>1</v>
      </c>
      <c r="D20" s="73">
        <v>1</v>
      </c>
      <c r="E20" s="73">
        <f t="shared" si="5"/>
        <v>1</v>
      </c>
      <c r="F20" s="74">
        <v>108312</v>
      </c>
      <c r="G20" s="74">
        <f t="shared" si="1"/>
        <v>108312</v>
      </c>
      <c r="H20" s="74">
        <v>0.08</v>
      </c>
      <c r="I20" s="104">
        <f t="shared" si="2"/>
        <v>11688</v>
      </c>
      <c r="J20" s="74">
        <f>F20*H20</f>
        <v>8664.9600000000009</v>
      </c>
      <c r="K20" s="74">
        <v>120000</v>
      </c>
      <c r="L20" s="74">
        <f t="shared" si="3"/>
        <v>120000</v>
      </c>
    </row>
    <row r="21" spans="1:21" x14ac:dyDescent="0.3">
      <c r="A21" s="154">
        <v>14</v>
      </c>
      <c r="B21" s="15" t="s">
        <v>19</v>
      </c>
      <c r="C21" s="14">
        <v>1</v>
      </c>
      <c r="D21" s="73">
        <v>1</v>
      </c>
      <c r="E21" s="73">
        <f t="shared" si="5"/>
        <v>1</v>
      </c>
      <c r="F21" s="74">
        <v>91275</v>
      </c>
      <c r="G21" s="74">
        <f t="shared" si="1"/>
        <v>91275</v>
      </c>
      <c r="H21" s="74">
        <v>8725</v>
      </c>
      <c r="I21" s="104">
        <f t="shared" si="2"/>
        <v>16725</v>
      </c>
      <c r="J21" s="74"/>
      <c r="K21" s="74">
        <v>108000</v>
      </c>
      <c r="L21" s="74">
        <f t="shared" si="3"/>
        <v>108000</v>
      </c>
    </row>
    <row r="22" spans="1:21" x14ac:dyDescent="0.3">
      <c r="A22" s="154">
        <v>15</v>
      </c>
      <c r="B22" s="15" t="s">
        <v>30</v>
      </c>
      <c r="C22" s="14">
        <v>1</v>
      </c>
      <c r="D22" s="73">
        <v>1</v>
      </c>
      <c r="E22" s="73">
        <f t="shared" si="5"/>
        <v>1</v>
      </c>
      <c r="F22" s="74">
        <v>91275</v>
      </c>
      <c r="G22" s="74">
        <f t="shared" si="1"/>
        <v>91275</v>
      </c>
      <c r="H22" s="74">
        <v>8725</v>
      </c>
      <c r="I22" s="104">
        <f t="shared" si="2"/>
        <v>16725</v>
      </c>
      <c r="J22" s="74"/>
      <c r="K22" s="74">
        <v>108000</v>
      </c>
      <c r="L22" s="74">
        <f t="shared" si="3"/>
        <v>108000</v>
      </c>
    </row>
    <row r="23" spans="1:21" x14ac:dyDescent="0.3">
      <c r="A23" s="154">
        <v>16</v>
      </c>
      <c r="B23" s="13" t="s">
        <v>21</v>
      </c>
      <c r="C23" s="14">
        <v>1</v>
      </c>
      <c r="D23" s="73">
        <v>0.25</v>
      </c>
      <c r="E23" s="73">
        <f t="shared" si="5"/>
        <v>0.25</v>
      </c>
      <c r="F23" s="74">
        <v>88312</v>
      </c>
      <c r="G23" s="74">
        <f t="shared" si="1"/>
        <v>22078</v>
      </c>
      <c r="H23" s="74">
        <v>8725</v>
      </c>
      <c r="I23" s="104">
        <f t="shared" si="2"/>
        <v>19688</v>
      </c>
      <c r="J23" s="74"/>
      <c r="K23" s="74">
        <v>108000</v>
      </c>
      <c r="L23" s="74">
        <f t="shared" si="3"/>
        <v>27000</v>
      </c>
    </row>
    <row r="24" spans="1:21" x14ac:dyDescent="0.3">
      <c r="A24" s="154">
        <v>17</v>
      </c>
      <c r="B24" s="13" t="s">
        <v>22</v>
      </c>
      <c r="C24" s="14">
        <v>1</v>
      </c>
      <c r="D24" s="73">
        <v>1</v>
      </c>
      <c r="E24" s="73">
        <f t="shared" si="5"/>
        <v>1</v>
      </c>
      <c r="F24" s="74">
        <v>88312</v>
      </c>
      <c r="G24" s="74">
        <f t="shared" si="1"/>
        <v>88312</v>
      </c>
      <c r="H24" s="74">
        <v>8725</v>
      </c>
      <c r="I24" s="104">
        <f t="shared" si="2"/>
        <v>19688</v>
      </c>
      <c r="J24" s="74"/>
      <c r="K24" s="74">
        <v>108000</v>
      </c>
      <c r="L24" s="74">
        <f t="shared" si="3"/>
        <v>108000</v>
      </c>
    </row>
    <row r="25" spans="1:21" x14ac:dyDescent="0.3">
      <c r="A25" s="154">
        <v>18</v>
      </c>
      <c r="B25" s="13" t="s">
        <v>6</v>
      </c>
      <c r="C25" s="14">
        <v>1</v>
      </c>
      <c r="D25" s="73">
        <v>1</v>
      </c>
      <c r="E25" s="73">
        <f t="shared" si="5"/>
        <v>1</v>
      </c>
      <c r="F25" s="74">
        <v>88312</v>
      </c>
      <c r="G25" s="74">
        <f t="shared" si="1"/>
        <v>88312</v>
      </c>
      <c r="H25" s="74">
        <v>8725</v>
      </c>
      <c r="I25" s="104">
        <f t="shared" si="2"/>
        <v>19688</v>
      </c>
      <c r="J25" s="74"/>
      <c r="K25" s="74">
        <v>108000</v>
      </c>
      <c r="L25" s="74">
        <f t="shared" si="3"/>
        <v>108000</v>
      </c>
    </row>
    <row r="26" spans="1:21" s="11" customFormat="1" x14ac:dyDescent="0.3">
      <c r="A26" s="237" t="s">
        <v>31</v>
      </c>
      <c r="B26" s="238"/>
      <c r="C26" s="92">
        <f>SUM(C7:C25)</f>
        <v>31</v>
      </c>
      <c r="D26" s="92"/>
      <c r="E26" s="92">
        <f>SUM(E7:E25)</f>
        <v>26.5</v>
      </c>
      <c r="F26" s="74"/>
      <c r="G26" s="77">
        <f>SUM(G7:G25)</f>
        <v>2678434.5</v>
      </c>
      <c r="H26" s="74"/>
      <c r="I26" s="104">
        <f t="shared" si="2"/>
        <v>0</v>
      </c>
      <c r="J26" s="74"/>
      <c r="K26" s="74"/>
      <c r="L26" s="77">
        <f>SUM(L7:L25)</f>
        <v>3178168</v>
      </c>
    </row>
    <row r="27" spans="1:21" s="10" customFormat="1" ht="27" customHeight="1" x14ac:dyDescent="0.3">
      <c r="A27" s="18"/>
      <c r="B27" s="21" t="s">
        <v>32</v>
      </c>
      <c r="C27" s="82"/>
      <c r="D27" s="79"/>
      <c r="E27" s="79"/>
      <c r="F27" s="74"/>
      <c r="G27" s="74"/>
      <c r="H27" s="74"/>
      <c r="I27" s="104">
        <f t="shared" si="2"/>
        <v>0</v>
      </c>
      <c r="J27" s="74"/>
      <c r="K27" s="74"/>
      <c r="L27" s="106"/>
      <c r="U27" s="148"/>
    </row>
    <row r="28" spans="1:21" ht="30" customHeight="1" x14ac:dyDescent="0.3">
      <c r="A28" s="6">
        <v>19</v>
      </c>
      <c r="B28" s="15" t="s">
        <v>10</v>
      </c>
      <c r="C28" s="14">
        <v>1</v>
      </c>
      <c r="D28" s="73">
        <v>0.5</v>
      </c>
      <c r="E28" s="73">
        <f>C28*D28</f>
        <v>0.5</v>
      </c>
      <c r="F28" s="74">
        <v>115000</v>
      </c>
      <c r="G28" s="74">
        <f>F28*D28*C28</f>
        <v>57500</v>
      </c>
      <c r="H28" s="74">
        <v>0.08</v>
      </c>
      <c r="I28" s="104">
        <f t="shared" si="2"/>
        <v>9200</v>
      </c>
      <c r="J28" s="74">
        <f>F28*H28</f>
        <v>9200</v>
      </c>
      <c r="K28" s="74">
        <v>124200</v>
      </c>
      <c r="L28" s="74">
        <f>E28*K28</f>
        <v>62100</v>
      </c>
      <c r="N28" s="59"/>
      <c r="O28" s="59"/>
    </row>
    <row r="29" spans="1:21" x14ac:dyDescent="0.3">
      <c r="A29" s="6">
        <v>20</v>
      </c>
      <c r="B29" s="13" t="s">
        <v>11</v>
      </c>
      <c r="C29" s="14">
        <v>2</v>
      </c>
      <c r="D29" s="73">
        <v>0.56000000000000005</v>
      </c>
      <c r="E29" s="73">
        <f t="shared" ref="E29:E34" si="8">C29*D29</f>
        <v>1.1200000000000001</v>
      </c>
      <c r="F29" s="74">
        <v>96275</v>
      </c>
      <c r="G29" s="74">
        <f t="shared" ref="G29:G49" si="9">F29*D29*C29</f>
        <v>107828.00000000001</v>
      </c>
      <c r="H29" s="74">
        <v>0.08</v>
      </c>
      <c r="I29" s="104">
        <f t="shared" si="2"/>
        <v>23533</v>
      </c>
      <c r="J29" s="74">
        <f>F29*H29</f>
        <v>7702</v>
      </c>
      <c r="K29" s="74">
        <v>119808</v>
      </c>
      <c r="L29" s="74">
        <f t="shared" ref="L29:L34" si="10">E29*K29</f>
        <v>134184.96000000002</v>
      </c>
    </row>
    <row r="30" spans="1:21" x14ac:dyDescent="0.3">
      <c r="A30" s="154">
        <v>21</v>
      </c>
      <c r="B30" s="15" t="s">
        <v>13</v>
      </c>
      <c r="C30" s="14">
        <v>1</v>
      </c>
      <c r="D30" s="73">
        <v>0.75</v>
      </c>
      <c r="E30" s="73">
        <f t="shared" si="8"/>
        <v>0.75</v>
      </c>
      <c r="F30" s="74">
        <v>91275</v>
      </c>
      <c r="G30" s="74">
        <f t="shared" si="9"/>
        <v>68456.25</v>
      </c>
      <c r="H30" s="74">
        <v>8725</v>
      </c>
      <c r="I30" s="104">
        <f t="shared" si="2"/>
        <v>16725</v>
      </c>
      <c r="J30" s="74"/>
      <c r="K30" s="74">
        <v>108000</v>
      </c>
      <c r="L30" s="74">
        <f t="shared" si="10"/>
        <v>81000</v>
      </c>
    </row>
    <row r="31" spans="1:21" x14ac:dyDescent="0.3">
      <c r="A31" s="154">
        <v>22</v>
      </c>
      <c r="B31" s="13" t="s">
        <v>15</v>
      </c>
      <c r="C31" s="14">
        <v>1</v>
      </c>
      <c r="D31" s="73">
        <v>1</v>
      </c>
      <c r="E31" s="73">
        <f t="shared" si="8"/>
        <v>1</v>
      </c>
      <c r="F31" s="74">
        <v>94275</v>
      </c>
      <c r="G31" s="74">
        <f t="shared" si="9"/>
        <v>94275</v>
      </c>
      <c r="H31" s="74">
        <v>0.08</v>
      </c>
      <c r="I31" s="104">
        <f t="shared" si="2"/>
        <v>17725</v>
      </c>
      <c r="J31" s="74">
        <f>F31*H31</f>
        <v>7542</v>
      </c>
      <c r="K31" s="74">
        <v>112000</v>
      </c>
      <c r="L31" s="74">
        <f t="shared" si="10"/>
        <v>112000</v>
      </c>
    </row>
    <row r="32" spans="1:21" x14ac:dyDescent="0.3">
      <c r="A32" s="154">
        <v>23</v>
      </c>
      <c r="B32" s="15" t="s">
        <v>19</v>
      </c>
      <c r="C32" s="14">
        <v>1</v>
      </c>
      <c r="D32" s="73">
        <v>0.5</v>
      </c>
      <c r="E32" s="73">
        <f t="shared" si="8"/>
        <v>0.5</v>
      </c>
      <c r="F32" s="74">
        <v>91275</v>
      </c>
      <c r="G32" s="74">
        <f t="shared" si="9"/>
        <v>45637.5</v>
      </c>
      <c r="H32" s="74">
        <v>8725</v>
      </c>
      <c r="I32" s="104">
        <f t="shared" si="2"/>
        <v>16725</v>
      </c>
      <c r="J32" s="74"/>
      <c r="K32" s="74">
        <v>108000</v>
      </c>
      <c r="L32" s="74">
        <f t="shared" si="10"/>
        <v>54000</v>
      </c>
    </row>
    <row r="33" spans="1:12" x14ac:dyDescent="0.3">
      <c r="A33" s="154">
        <v>24</v>
      </c>
      <c r="B33" s="15" t="s">
        <v>5</v>
      </c>
      <c r="C33" s="14">
        <v>1</v>
      </c>
      <c r="D33" s="73">
        <v>0.5</v>
      </c>
      <c r="E33" s="73">
        <f t="shared" si="8"/>
        <v>0.5</v>
      </c>
      <c r="F33" s="74">
        <v>91275</v>
      </c>
      <c r="G33" s="74">
        <f t="shared" si="9"/>
        <v>45637.5</v>
      </c>
      <c r="H33" s="74">
        <v>8725</v>
      </c>
      <c r="I33" s="104">
        <f t="shared" si="2"/>
        <v>16725</v>
      </c>
      <c r="J33" s="74"/>
      <c r="K33" s="74">
        <v>108000</v>
      </c>
      <c r="L33" s="74">
        <f t="shared" si="10"/>
        <v>54000</v>
      </c>
    </row>
    <row r="34" spans="1:12" x14ac:dyDescent="0.3">
      <c r="A34" s="154">
        <v>25</v>
      </c>
      <c r="B34" s="13" t="s">
        <v>18</v>
      </c>
      <c r="C34" s="14">
        <v>1</v>
      </c>
      <c r="D34" s="73">
        <v>0.5</v>
      </c>
      <c r="E34" s="73">
        <f t="shared" si="8"/>
        <v>0.5</v>
      </c>
      <c r="F34" s="74">
        <v>91275</v>
      </c>
      <c r="G34" s="74">
        <f t="shared" si="9"/>
        <v>45637.5</v>
      </c>
      <c r="H34" s="74">
        <v>8725</v>
      </c>
      <c r="I34" s="104">
        <f t="shared" si="2"/>
        <v>16725</v>
      </c>
      <c r="J34" s="74"/>
      <c r="K34" s="74">
        <v>108000</v>
      </c>
      <c r="L34" s="74">
        <f t="shared" si="10"/>
        <v>54000</v>
      </c>
    </row>
    <row r="35" spans="1:12" s="11" customFormat="1" x14ac:dyDescent="0.3">
      <c r="A35" s="237" t="s">
        <v>33</v>
      </c>
      <c r="B35" s="238"/>
      <c r="C35" s="92">
        <f>SUM(C28:C34)</f>
        <v>8</v>
      </c>
      <c r="D35" s="20"/>
      <c r="E35" s="20">
        <f>SUM(E28:E34)</f>
        <v>4.87</v>
      </c>
      <c r="F35" s="74"/>
      <c r="G35" s="77">
        <f>SUM(G28:G34)</f>
        <v>464971.75</v>
      </c>
      <c r="H35" s="74"/>
      <c r="I35" s="104">
        <f t="shared" si="2"/>
        <v>0</v>
      </c>
      <c r="J35" s="74"/>
      <c r="K35" s="74"/>
      <c r="L35" s="77">
        <f>SUM(L28:L34)</f>
        <v>551284.96</v>
      </c>
    </row>
    <row r="36" spans="1:12" s="10" customFormat="1" ht="24" customHeight="1" x14ac:dyDescent="0.3">
      <c r="A36" s="18"/>
      <c r="B36" s="21" t="s">
        <v>34</v>
      </c>
      <c r="C36" s="82"/>
      <c r="D36" s="79"/>
      <c r="E36" s="79"/>
      <c r="F36" s="74"/>
      <c r="G36" s="74"/>
      <c r="H36" s="74"/>
      <c r="I36" s="104">
        <f t="shared" si="2"/>
        <v>0</v>
      </c>
      <c r="J36" s="74"/>
      <c r="K36" s="74"/>
      <c r="L36" s="106"/>
    </row>
    <row r="37" spans="1:12" ht="26.25" customHeight="1" x14ac:dyDescent="0.3">
      <c r="A37" s="6">
        <v>26</v>
      </c>
      <c r="B37" s="15" t="s">
        <v>10</v>
      </c>
      <c r="C37" s="14">
        <v>1</v>
      </c>
      <c r="D37" s="73">
        <v>0.5</v>
      </c>
      <c r="E37" s="73">
        <f>C37*D37</f>
        <v>0.5</v>
      </c>
      <c r="F37" s="74">
        <v>115000</v>
      </c>
      <c r="G37" s="74">
        <f t="shared" si="9"/>
        <v>57500</v>
      </c>
      <c r="H37" s="74">
        <v>0.08</v>
      </c>
      <c r="I37" s="104">
        <f t="shared" si="2"/>
        <v>9200</v>
      </c>
      <c r="J37" s="74">
        <f>F37*H37</f>
        <v>9200</v>
      </c>
      <c r="K37" s="74">
        <v>124200</v>
      </c>
      <c r="L37" s="74">
        <f>E37*K37</f>
        <v>62100</v>
      </c>
    </row>
    <row r="38" spans="1:12" x14ac:dyDescent="0.3">
      <c r="A38" s="6">
        <v>27</v>
      </c>
      <c r="B38" s="13" t="s">
        <v>11</v>
      </c>
      <c r="C38" s="14">
        <v>2</v>
      </c>
      <c r="D38" s="73">
        <v>0.56000000000000005</v>
      </c>
      <c r="E38" s="73">
        <f t="shared" ref="E38:E42" si="11">C38*D38</f>
        <v>1.1200000000000001</v>
      </c>
      <c r="F38" s="74">
        <v>96275</v>
      </c>
      <c r="G38" s="74">
        <f t="shared" si="9"/>
        <v>107828.00000000001</v>
      </c>
      <c r="H38" s="74">
        <v>0.08</v>
      </c>
      <c r="I38" s="104">
        <f t="shared" si="2"/>
        <v>23533</v>
      </c>
      <c r="J38" s="74">
        <f>F38*H38</f>
        <v>7702</v>
      </c>
      <c r="K38" s="74">
        <v>119808</v>
      </c>
      <c r="L38" s="74">
        <f t="shared" ref="L38:L42" si="12">E38*K38</f>
        <v>134184.96000000002</v>
      </c>
    </row>
    <row r="39" spans="1:12" x14ac:dyDescent="0.3">
      <c r="A39" s="154">
        <v>28</v>
      </c>
      <c r="B39" s="15" t="s">
        <v>13</v>
      </c>
      <c r="C39" s="14">
        <v>1</v>
      </c>
      <c r="D39" s="73">
        <v>0.5</v>
      </c>
      <c r="E39" s="73">
        <f t="shared" si="11"/>
        <v>0.5</v>
      </c>
      <c r="F39" s="74">
        <v>88312</v>
      </c>
      <c r="G39" s="74">
        <f t="shared" si="9"/>
        <v>44156</v>
      </c>
      <c r="H39" s="74">
        <v>8725</v>
      </c>
      <c r="I39" s="104">
        <f t="shared" si="2"/>
        <v>19688</v>
      </c>
      <c r="J39" s="74"/>
      <c r="K39" s="74">
        <v>108000</v>
      </c>
      <c r="L39" s="74">
        <f t="shared" si="12"/>
        <v>54000</v>
      </c>
    </row>
    <row r="40" spans="1:12" x14ac:dyDescent="0.3">
      <c r="A40" s="154">
        <v>29</v>
      </c>
      <c r="B40" s="13" t="s">
        <v>15</v>
      </c>
      <c r="C40" s="14">
        <v>1</v>
      </c>
      <c r="D40" s="73">
        <v>1</v>
      </c>
      <c r="E40" s="73">
        <f t="shared" si="11"/>
        <v>1</v>
      </c>
      <c r="F40" s="74">
        <v>94275</v>
      </c>
      <c r="G40" s="74">
        <f t="shared" si="9"/>
        <v>94275</v>
      </c>
      <c r="H40" s="74">
        <v>0.08</v>
      </c>
      <c r="I40" s="104">
        <f t="shared" si="2"/>
        <v>17725</v>
      </c>
      <c r="J40" s="74">
        <f>F40*H40</f>
        <v>7542</v>
      </c>
      <c r="K40" s="74">
        <v>112000</v>
      </c>
      <c r="L40" s="74">
        <f t="shared" si="12"/>
        <v>112000</v>
      </c>
    </row>
    <row r="41" spans="1:12" x14ac:dyDescent="0.3">
      <c r="A41" s="154">
        <v>30</v>
      </c>
      <c r="B41" s="15" t="s">
        <v>19</v>
      </c>
      <c r="C41" s="14">
        <v>1</v>
      </c>
      <c r="D41" s="73">
        <v>0.5</v>
      </c>
      <c r="E41" s="73">
        <f t="shared" si="11"/>
        <v>0.5</v>
      </c>
      <c r="F41" s="74">
        <v>91275</v>
      </c>
      <c r="G41" s="74">
        <f t="shared" si="9"/>
        <v>45637.5</v>
      </c>
      <c r="H41" s="74">
        <v>8725</v>
      </c>
      <c r="I41" s="104">
        <f t="shared" si="2"/>
        <v>16725</v>
      </c>
      <c r="J41" s="74"/>
      <c r="K41" s="74">
        <v>108000</v>
      </c>
      <c r="L41" s="74">
        <f t="shared" si="12"/>
        <v>54000</v>
      </c>
    </row>
    <row r="42" spans="1:12" x14ac:dyDescent="0.3">
      <c r="A42" s="154">
        <v>31</v>
      </c>
      <c r="B42" s="13" t="s">
        <v>5</v>
      </c>
      <c r="C42" s="14">
        <v>1</v>
      </c>
      <c r="D42" s="73">
        <v>0.5</v>
      </c>
      <c r="E42" s="73">
        <f t="shared" si="11"/>
        <v>0.5</v>
      </c>
      <c r="F42" s="74">
        <v>91275</v>
      </c>
      <c r="G42" s="74">
        <f t="shared" si="9"/>
        <v>45637.5</v>
      </c>
      <c r="H42" s="74">
        <v>8725</v>
      </c>
      <c r="I42" s="104">
        <f t="shared" si="2"/>
        <v>16725</v>
      </c>
      <c r="J42" s="74"/>
      <c r="K42" s="74">
        <v>108000</v>
      </c>
      <c r="L42" s="74">
        <f t="shared" si="12"/>
        <v>54000</v>
      </c>
    </row>
    <row r="43" spans="1:12" s="11" customFormat="1" ht="18.75" customHeight="1" x14ac:dyDescent="0.3">
      <c r="A43" s="237" t="s">
        <v>87</v>
      </c>
      <c r="B43" s="238"/>
      <c r="C43" s="92">
        <f>SUM(C37:C42)</f>
        <v>7</v>
      </c>
      <c r="D43" s="20"/>
      <c r="E43" s="20">
        <f>SUM(E37:E42)</f>
        <v>4.12</v>
      </c>
      <c r="F43" s="74"/>
      <c r="G43" s="77">
        <f>SUM(G37:G42)</f>
        <v>395034</v>
      </c>
      <c r="H43" s="74"/>
      <c r="I43" s="104">
        <f t="shared" si="2"/>
        <v>0</v>
      </c>
      <c r="J43" s="74"/>
      <c r="K43" s="74"/>
      <c r="L43" s="77">
        <f>SUM(L37:L42)</f>
        <v>470284.96</v>
      </c>
    </row>
    <row r="44" spans="1:12" s="10" customFormat="1" ht="27.75" customHeight="1" x14ac:dyDescent="0.3">
      <c r="A44" s="18"/>
      <c r="B44" s="21" t="s">
        <v>35</v>
      </c>
      <c r="C44" s="82"/>
      <c r="D44" s="79"/>
      <c r="E44" s="79"/>
      <c r="F44" s="74"/>
      <c r="G44" s="74"/>
      <c r="H44" s="74"/>
      <c r="I44" s="104">
        <f t="shared" si="2"/>
        <v>0</v>
      </c>
      <c r="J44" s="74"/>
      <c r="K44" s="74"/>
      <c r="L44" s="106"/>
    </row>
    <row r="45" spans="1:12" ht="26.25" customHeight="1" x14ac:dyDescent="0.3">
      <c r="A45" s="6">
        <v>32</v>
      </c>
      <c r="B45" s="15" t="s">
        <v>10</v>
      </c>
      <c r="C45" s="14">
        <v>1</v>
      </c>
      <c r="D45" s="73">
        <v>0.5</v>
      </c>
      <c r="E45" s="73">
        <f>C45*D45</f>
        <v>0.5</v>
      </c>
      <c r="F45" s="74">
        <v>115000</v>
      </c>
      <c r="G45" s="74">
        <f t="shared" si="9"/>
        <v>57500</v>
      </c>
      <c r="H45" s="74">
        <v>0.08</v>
      </c>
      <c r="I45" s="104">
        <f t="shared" si="2"/>
        <v>9200</v>
      </c>
      <c r="J45" s="74">
        <f>F45*H45</f>
        <v>9200</v>
      </c>
      <c r="K45" s="74">
        <v>124200</v>
      </c>
      <c r="L45" s="74">
        <f>E45*K45</f>
        <v>62100</v>
      </c>
    </row>
    <row r="46" spans="1:12" ht="18.75" customHeight="1" x14ac:dyDescent="0.3">
      <c r="A46" s="6">
        <v>33</v>
      </c>
      <c r="B46" s="13" t="s">
        <v>11</v>
      </c>
      <c r="C46" s="14">
        <v>2</v>
      </c>
      <c r="D46" s="73">
        <v>0.56000000000000005</v>
      </c>
      <c r="E46" s="73">
        <f t="shared" ref="E46:E49" si="13">C46*D46</f>
        <v>1.1200000000000001</v>
      </c>
      <c r="F46" s="74">
        <v>96275</v>
      </c>
      <c r="G46" s="74">
        <f t="shared" si="9"/>
        <v>107828.00000000001</v>
      </c>
      <c r="H46" s="74">
        <v>0.08</v>
      </c>
      <c r="I46" s="104">
        <f t="shared" si="2"/>
        <v>23525</v>
      </c>
      <c r="J46" s="74">
        <f>F46*H46</f>
        <v>7702</v>
      </c>
      <c r="K46" s="74">
        <v>119800</v>
      </c>
      <c r="L46" s="74">
        <f t="shared" ref="L46:L49" si="14">E46*K46</f>
        <v>134176</v>
      </c>
    </row>
    <row r="47" spans="1:12" ht="18" customHeight="1" x14ac:dyDescent="0.3">
      <c r="A47" s="6">
        <v>34</v>
      </c>
      <c r="B47" s="15" t="s">
        <v>13</v>
      </c>
      <c r="C47" s="14">
        <v>1</v>
      </c>
      <c r="D47" s="73">
        <v>0.5</v>
      </c>
      <c r="E47" s="73">
        <f t="shared" si="13"/>
        <v>0.5</v>
      </c>
      <c r="F47" s="74">
        <v>91275</v>
      </c>
      <c r="G47" s="74">
        <f t="shared" si="9"/>
        <v>45637.5</v>
      </c>
      <c r="H47" s="74">
        <v>8725</v>
      </c>
      <c r="I47" s="104">
        <f t="shared" si="2"/>
        <v>16725</v>
      </c>
      <c r="J47" s="74"/>
      <c r="K47" s="74">
        <v>108000</v>
      </c>
      <c r="L47" s="74">
        <f t="shared" si="14"/>
        <v>54000</v>
      </c>
    </row>
    <row r="48" spans="1:12" ht="18.75" customHeight="1" x14ac:dyDescent="0.3">
      <c r="A48" s="6">
        <v>35</v>
      </c>
      <c r="B48" s="13" t="s">
        <v>15</v>
      </c>
      <c r="C48" s="14">
        <v>1</v>
      </c>
      <c r="D48" s="73">
        <v>1</v>
      </c>
      <c r="E48" s="73">
        <f t="shared" si="13"/>
        <v>1</v>
      </c>
      <c r="F48" s="74">
        <v>94275</v>
      </c>
      <c r="G48" s="74">
        <f t="shared" si="9"/>
        <v>94275</v>
      </c>
      <c r="H48" s="74">
        <v>0.08</v>
      </c>
      <c r="I48" s="104">
        <f t="shared" si="2"/>
        <v>17725</v>
      </c>
      <c r="J48" s="74">
        <f>F48*H48</f>
        <v>7542</v>
      </c>
      <c r="K48" s="74">
        <v>112000</v>
      </c>
      <c r="L48" s="74">
        <f t="shared" si="14"/>
        <v>112000</v>
      </c>
    </row>
    <row r="49" spans="1:21" ht="19.5" customHeight="1" x14ac:dyDescent="0.3">
      <c r="A49" s="6">
        <v>36</v>
      </c>
      <c r="B49" s="15" t="s">
        <v>19</v>
      </c>
      <c r="C49" s="14">
        <v>1</v>
      </c>
      <c r="D49" s="73">
        <v>0.5</v>
      </c>
      <c r="E49" s="73">
        <f t="shared" si="13"/>
        <v>0.5</v>
      </c>
      <c r="F49" s="74">
        <v>91275</v>
      </c>
      <c r="G49" s="74">
        <f t="shared" si="9"/>
        <v>45637.5</v>
      </c>
      <c r="H49" s="74">
        <v>8725</v>
      </c>
      <c r="I49" s="104">
        <f t="shared" si="2"/>
        <v>16725</v>
      </c>
      <c r="J49" s="74"/>
      <c r="K49" s="74">
        <v>108000</v>
      </c>
      <c r="L49" s="74">
        <f t="shared" si="14"/>
        <v>54000</v>
      </c>
    </row>
    <row r="50" spans="1:21" s="11" customFormat="1" ht="15.75" customHeight="1" x14ac:dyDescent="0.3">
      <c r="A50" s="237" t="s">
        <v>86</v>
      </c>
      <c r="B50" s="238"/>
      <c r="C50" s="92">
        <f>SUM(C45:C49)</f>
        <v>6</v>
      </c>
      <c r="D50" s="20"/>
      <c r="E50" s="20">
        <f>SUM(E45:E49)</f>
        <v>3.62</v>
      </c>
      <c r="F50" s="74"/>
      <c r="G50" s="77">
        <f>SUM(G45:G49)</f>
        <v>350878</v>
      </c>
      <c r="H50" s="74"/>
      <c r="I50" s="104">
        <f t="shared" si="2"/>
        <v>0</v>
      </c>
      <c r="J50" s="74"/>
      <c r="K50" s="74"/>
      <c r="L50" s="77">
        <f>SUM(L45:L49)</f>
        <v>416276</v>
      </c>
    </row>
    <row r="51" spans="1:21" s="10" customFormat="1" ht="27.75" customHeight="1" x14ac:dyDescent="0.3">
      <c r="A51" s="79"/>
      <c r="B51" s="81" t="s">
        <v>103</v>
      </c>
      <c r="C51" s="82"/>
      <c r="D51" s="79"/>
      <c r="E51" s="79"/>
      <c r="F51" s="74"/>
      <c r="G51" s="74"/>
      <c r="H51" s="74"/>
      <c r="I51" s="104">
        <f t="shared" si="2"/>
        <v>0</v>
      </c>
      <c r="J51" s="74"/>
      <c r="K51" s="74"/>
      <c r="L51" s="106"/>
    </row>
    <row r="52" spans="1:21" s="10" customFormat="1" ht="30" customHeight="1" x14ac:dyDescent="0.3">
      <c r="A52" s="73">
        <v>37</v>
      </c>
      <c r="B52" s="76" t="s">
        <v>10</v>
      </c>
      <c r="C52" s="83">
        <v>1</v>
      </c>
      <c r="D52" s="84">
        <v>0.5</v>
      </c>
      <c r="E52" s="84">
        <f>C52*D52</f>
        <v>0.5</v>
      </c>
      <c r="F52" s="85">
        <v>115000</v>
      </c>
      <c r="G52" s="85">
        <v>57500</v>
      </c>
      <c r="H52" s="74"/>
      <c r="I52" s="104"/>
      <c r="J52" s="74"/>
      <c r="K52" s="85">
        <v>124200</v>
      </c>
      <c r="L52" s="74">
        <f>E52*K52</f>
        <v>62100</v>
      </c>
    </row>
    <row r="53" spans="1:21" s="10" customFormat="1" ht="21.75" customHeight="1" x14ac:dyDescent="0.3">
      <c r="A53" s="73">
        <v>38</v>
      </c>
      <c r="B53" s="75" t="s">
        <v>11</v>
      </c>
      <c r="C53" s="83">
        <v>2</v>
      </c>
      <c r="D53" s="84">
        <v>0.56000000000000005</v>
      </c>
      <c r="E53" s="84">
        <f t="shared" ref="E53:E56" si="15">C53*D53</f>
        <v>1.1200000000000001</v>
      </c>
      <c r="F53" s="85">
        <v>96275</v>
      </c>
      <c r="G53" s="85">
        <v>107828.00000000001</v>
      </c>
      <c r="H53" s="74"/>
      <c r="I53" s="104"/>
      <c r="J53" s="74"/>
      <c r="K53" s="85">
        <v>119808</v>
      </c>
      <c r="L53" s="74">
        <f t="shared" ref="L53:L56" si="16">E53*K53</f>
        <v>134184.96000000002</v>
      </c>
    </row>
    <row r="54" spans="1:21" s="10" customFormat="1" ht="21" customHeight="1" x14ac:dyDescent="0.3">
      <c r="A54" s="154">
        <v>39</v>
      </c>
      <c r="B54" s="76" t="s">
        <v>13</v>
      </c>
      <c r="C54" s="83">
        <v>1</v>
      </c>
      <c r="D54" s="84">
        <v>0.75</v>
      </c>
      <c r="E54" s="84">
        <f t="shared" si="15"/>
        <v>0.75</v>
      </c>
      <c r="F54" s="85">
        <v>91275</v>
      </c>
      <c r="G54" s="85">
        <v>68456.25</v>
      </c>
      <c r="H54" s="74"/>
      <c r="I54" s="104"/>
      <c r="J54" s="74"/>
      <c r="K54" s="85">
        <v>108000</v>
      </c>
      <c r="L54" s="74">
        <f t="shared" si="16"/>
        <v>81000</v>
      </c>
    </row>
    <row r="55" spans="1:21" s="10" customFormat="1" ht="21" customHeight="1" x14ac:dyDescent="0.3">
      <c r="A55" s="154">
        <v>40</v>
      </c>
      <c r="B55" s="75" t="s">
        <v>15</v>
      </c>
      <c r="C55" s="83">
        <v>1</v>
      </c>
      <c r="D55" s="84">
        <v>1</v>
      </c>
      <c r="E55" s="84">
        <f t="shared" si="15"/>
        <v>1</v>
      </c>
      <c r="F55" s="85">
        <v>94275</v>
      </c>
      <c r="G55" s="85">
        <v>94275</v>
      </c>
      <c r="H55" s="74"/>
      <c r="I55" s="104"/>
      <c r="J55" s="74"/>
      <c r="K55" s="85">
        <v>112000</v>
      </c>
      <c r="L55" s="74">
        <f t="shared" si="16"/>
        <v>112000</v>
      </c>
    </row>
    <row r="56" spans="1:21" s="10" customFormat="1" ht="20.25" customHeight="1" x14ac:dyDescent="0.3">
      <c r="A56" s="154">
        <v>41</v>
      </c>
      <c r="B56" s="76" t="s">
        <v>19</v>
      </c>
      <c r="C56" s="83">
        <v>1</v>
      </c>
      <c r="D56" s="84">
        <v>0.5</v>
      </c>
      <c r="E56" s="84">
        <f t="shared" si="15"/>
        <v>0.5</v>
      </c>
      <c r="F56" s="85">
        <v>91275</v>
      </c>
      <c r="G56" s="85">
        <v>45637.5</v>
      </c>
      <c r="H56" s="74"/>
      <c r="I56" s="104"/>
      <c r="J56" s="74"/>
      <c r="K56" s="85">
        <v>108000</v>
      </c>
      <c r="L56" s="74">
        <f t="shared" si="16"/>
        <v>54000</v>
      </c>
    </row>
    <row r="57" spans="1:21" s="10" customFormat="1" ht="27.75" customHeight="1" x14ac:dyDescent="0.3">
      <c r="A57" s="237" t="s">
        <v>104</v>
      </c>
      <c r="B57" s="238"/>
      <c r="C57" s="86">
        <f>SUM(C52:C56)</f>
        <v>6</v>
      </c>
      <c r="D57" s="87"/>
      <c r="E57" s="87">
        <f>SUM(E52:E56)</f>
        <v>3.87</v>
      </c>
      <c r="F57" s="85"/>
      <c r="G57" s="88">
        <v>373696.75</v>
      </c>
      <c r="H57" s="74"/>
      <c r="I57" s="104"/>
      <c r="J57" s="74"/>
      <c r="K57" s="74"/>
      <c r="L57" s="77">
        <f>SUM(L52:L56)</f>
        <v>443284.96</v>
      </c>
      <c r="U57" s="148"/>
    </row>
    <row r="58" spans="1:21" s="10" customFormat="1" ht="27.75" customHeight="1" x14ac:dyDescent="0.3">
      <c r="A58" s="79"/>
      <c r="B58" s="81" t="s">
        <v>105</v>
      </c>
      <c r="C58" s="89"/>
      <c r="D58" s="90"/>
      <c r="E58" s="90"/>
      <c r="F58" s="85"/>
      <c r="G58" s="85"/>
      <c r="H58" s="74"/>
      <c r="I58" s="104"/>
      <c r="J58" s="74"/>
      <c r="K58" s="74"/>
      <c r="L58" s="106"/>
    </row>
    <row r="59" spans="1:21" s="10" customFormat="1" ht="32.25" customHeight="1" x14ac:dyDescent="0.3">
      <c r="A59" s="73">
        <v>42</v>
      </c>
      <c r="B59" s="76" t="s">
        <v>10</v>
      </c>
      <c r="C59" s="83">
        <v>1</v>
      </c>
      <c r="D59" s="84">
        <v>0.5</v>
      </c>
      <c r="E59" s="84">
        <f>C59*D59</f>
        <v>0.5</v>
      </c>
      <c r="F59" s="85">
        <v>115000</v>
      </c>
      <c r="G59" s="85">
        <v>57500</v>
      </c>
      <c r="H59" s="74"/>
      <c r="I59" s="104"/>
      <c r="J59" s="74"/>
      <c r="K59" s="85">
        <v>124200</v>
      </c>
      <c r="L59" s="74">
        <f>E59*K59</f>
        <v>62100</v>
      </c>
    </row>
    <row r="60" spans="1:21" s="10" customFormat="1" ht="21.75" customHeight="1" x14ac:dyDescent="0.3">
      <c r="A60" s="73">
        <v>43</v>
      </c>
      <c r="B60" s="75" t="s">
        <v>11</v>
      </c>
      <c r="C60" s="83">
        <v>2</v>
      </c>
      <c r="D60" s="84">
        <v>0.56000000000000005</v>
      </c>
      <c r="E60" s="84">
        <f t="shared" ref="E60:E63" si="17">C60*D60</f>
        <v>1.1200000000000001</v>
      </c>
      <c r="F60" s="85">
        <v>96275</v>
      </c>
      <c r="G60" s="85">
        <v>107828.00000000001</v>
      </c>
      <c r="H60" s="74"/>
      <c r="I60" s="104"/>
      <c r="J60" s="74"/>
      <c r="K60" s="85">
        <v>119808</v>
      </c>
      <c r="L60" s="74">
        <f t="shared" ref="L60:L63" si="18">E60*K60</f>
        <v>134184.96000000002</v>
      </c>
    </row>
    <row r="61" spans="1:21" s="10" customFormat="1" ht="21" customHeight="1" x14ac:dyDescent="0.3">
      <c r="A61" s="73">
        <v>44</v>
      </c>
      <c r="B61" s="76" t="s">
        <v>13</v>
      </c>
      <c r="C61" s="83">
        <v>1</v>
      </c>
      <c r="D61" s="84">
        <v>0.5</v>
      </c>
      <c r="E61" s="84">
        <f t="shared" si="17"/>
        <v>0.5</v>
      </c>
      <c r="F61" s="85">
        <v>91275</v>
      </c>
      <c r="G61" s="85">
        <v>45637.5</v>
      </c>
      <c r="H61" s="74"/>
      <c r="I61" s="104"/>
      <c r="J61" s="74"/>
      <c r="K61" s="85">
        <v>108000</v>
      </c>
      <c r="L61" s="74">
        <f t="shared" si="18"/>
        <v>54000</v>
      </c>
    </row>
    <row r="62" spans="1:21" s="10" customFormat="1" ht="22.5" customHeight="1" x14ac:dyDescent="0.3">
      <c r="A62" s="73">
        <v>45</v>
      </c>
      <c r="B62" s="75" t="s">
        <v>15</v>
      </c>
      <c r="C62" s="83">
        <v>1</v>
      </c>
      <c r="D62" s="84">
        <v>1</v>
      </c>
      <c r="E62" s="84">
        <f t="shared" si="17"/>
        <v>1</v>
      </c>
      <c r="F62" s="85">
        <v>94275</v>
      </c>
      <c r="G62" s="85">
        <v>94275</v>
      </c>
      <c r="H62" s="74"/>
      <c r="I62" s="104"/>
      <c r="J62" s="74"/>
      <c r="K62" s="85">
        <v>112000</v>
      </c>
      <c r="L62" s="74">
        <f t="shared" si="18"/>
        <v>112000</v>
      </c>
    </row>
    <row r="63" spans="1:21" s="10" customFormat="1" ht="21" customHeight="1" x14ac:dyDescent="0.3">
      <c r="A63" s="73">
        <v>46</v>
      </c>
      <c r="B63" s="76" t="s">
        <v>19</v>
      </c>
      <c r="C63" s="83">
        <v>1</v>
      </c>
      <c r="D63" s="84">
        <v>0.5</v>
      </c>
      <c r="E63" s="84">
        <f t="shared" si="17"/>
        <v>0.5</v>
      </c>
      <c r="F63" s="85">
        <v>91275</v>
      </c>
      <c r="G63" s="85">
        <v>45637.5</v>
      </c>
      <c r="H63" s="74"/>
      <c r="I63" s="104"/>
      <c r="J63" s="74"/>
      <c r="K63" s="85">
        <v>108000</v>
      </c>
      <c r="L63" s="74">
        <f t="shared" si="18"/>
        <v>54000</v>
      </c>
    </row>
    <row r="64" spans="1:21" s="10" customFormat="1" ht="27.75" customHeight="1" x14ac:dyDescent="0.3">
      <c r="A64" s="73"/>
      <c r="B64" s="66" t="s">
        <v>106</v>
      </c>
      <c r="C64" s="70">
        <f>SUM(C59:C63)</f>
        <v>6</v>
      </c>
      <c r="D64" s="87"/>
      <c r="E64" s="87">
        <f>SUM(E59:E63)</f>
        <v>3.62</v>
      </c>
      <c r="F64" s="88"/>
      <c r="G64" s="88"/>
      <c r="H64" s="77"/>
      <c r="I64" s="105"/>
      <c r="J64" s="77"/>
      <c r="K64" s="88"/>
      <c r="L64" s="77">
        <f>SUM(L59:L63)</f>
        <v>416284.96</v>
      </c>
    </row>
    <row r="65" spans="1:13" s="12" customFormat="1" ht="24" customHeight="1" x14ac:dyDescent="0.3">
      <c r="A65" s="243" t="s">
        <v>7</v>
      </c>
      <c r="B65" s="244"/>
      <c r="C65" s="98">
        <f>+C64+C57+C50+C43+C35+C26</f>
        <v>64</v>
      </c>
      <c r="D65" s="158"/>
      <c r="E65" s="158">
        <f t="shared" ref="E65" si="19">+E64+E57+E50+E43+E35+E26</f>
        <v>46.6</v>
      </c>
      <c r="F65" s="16"/>
      <c r="G65" s="77" t="e">
        <f>#REF!+#REF!+G50+G43+G35+G26</f>
        <v>#REF!</v>
      </c>
      <c r="H65" s="74"/>
      <c r="I65" s="104">
        <f t="shared" si="2"/>
        <v>0</v>
      </c>
      <c r="J65" s="74"/>
      <c r="K65" s="74"/>
      <c r="L65" s="77">
        <f>+L64+L57+L50+L43+L35+L26</f>
        <v>5475583.8399999999</v>
      </c>
      <c r="M65" s="64"/>
    </row>
    <row r="66" spans="1:13" ht="51.75" customHeight="1" x14ac:dyDescent="0.3">
      <c r="A66" s="239" t="s">
        <v>152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</row>
  </sheetData>
  <sheetProtection selectLockedCells="1" selectUnlockedCells="1"/>
  <mergeCells count="19">
    <mergeCell ref="E4:E5"/>
    <mergeCell ref="A65:B65"/>
    <mergeCell ref="A26:B26"/>
    <mergeCell ref="A35:B35"/>
    <mergeCell ref="A43:B43"/>
    <mergeCell ref="A50:B50"/>
    <mergeCell ref="E1:L1"/>
    <mergeCell ref="A66:L66"/>
    <mergeCell ref="A2:L2"/>
    <mergeCell ref="L4:L5"/>
    <mergeCell ref="K4:K5"/>
    <mergeCell ref="F4:F5"/>
    <mergeCell ref="G4:G5"/>
    <mergeCell ref="A3:D3"/>
    <mergeCell ref="A4:A5"/>
    <mergeCell ref="B4:B5"/>
    <mergeCell ref="D4:D5"/>
    <mergeCell ref="A57:B57"/>
    <mergeCell ref="C4:C5"/>
  </mergeCells>
  <pageMargins left="0.24" right="0.19685039370078741" top="0.28999999999999998" bottom="0.35433070866141736" header="0.21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6"/>
  <sheetViews>
    <sheetView topLeftCell="A55" workbookViewId="0">
      <selection activeCell="P11" sqref="P11"/>
    </sheetView>
  </sheetViews>
  <sheetFormatPr defaultRowHeight="16.5" x14ac:dyDescent="0.3"/>
  <cols>
    <col min="1" max="1" width="4.28515625" style="1" customWidth="1"/>
    <col min="2" max="2" width="30.5703125" style="1" customWidth="1"/>
    <col min="3" max="3" width="10.85546875" style="2" customWidth="1"/>
    <col min="4" max="4" width="10" style="1" customWidth="1"/>
    <col min="5" max="5" width="8.42578125" style="2" customWidth="1"/>
    <col min="6" max="6" width="12.42578125" style="1" hidden="1" customWidth="1"/>
    <col min="7" max="7" width="14.28515625" style="1" hidden="1" customWidth="1"/>
    <col min="8" max="8" width="10" style="1" hidden="1" customWidth="1"/>
    <col min="9" max="9" width="11.5703125" style="56" hidden="1" customWidth="1"/>
    <col min="10" max="10" width="11" style="1" hidden="1" customWidth="1"/>
    <col min="11" max="11" width="15" style="1" customWidth="1"/>
    <col min="12" max="12" width="17.7109375" style="1" customWidth="1"/>
    <col min="13" max="22" width="9.140625" style="1"/>
    <col min="23" max="23" width="16.85546875" style="1" bestFit="1" customWidth="1"/>
    <col min="24" max="16384" width="9.140625" style="1"/>
  </cols>
  <sheetData>
    <row r="1" spans="1:12" s="71" customFormat="1" ht="51" customHeight="1" x14ac:dyDescent="0.3">
      <c r="C1" s="2"/>
      <c r="E1" s="229" t="s">
        <v>155</v>
      </c>
      <c r="F1" s="229"/>
      <c r="G1" s="229"/>
      <c r="H1" s="229"/>
      <c r="I1" s="229"/>
      <c r="J1" s="229"/>
      <c r="K1" s="229"/>
      <c r="L1" s="229"/>
    </row>
    <row r="2" spans="1:12" ht="36" customHeight="1" x14ac:dyDescent="0.3">
      <c r="A2" s="231" t="s">
        <v>82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ht="21" customHeight="1" x14ac:dyDescent="0.3">
      <c r="A3" s="62"/>
      <c r="B3" s="62"/>
      <c r="C3" s="62"/>
      <c r="D3" s="62"/>
      <c r="E3" s="62"/>
      <c r="G3" s="22" t="s">
        <v>83</v>
      </c>
      <c r="L3" s="102" t="s">
        <v>83</v>
      </c>
    </row>
    <row r="4" spans="1:12" ht="75.75" customHeight="1" x14ac:dyDescent="0.3">
      <c r="A4" s="93" t="s">
        <v>0</v>
      </c>
      <c r="B4" s="95" t="s">
        <v>79</v>
      </c>
      <c r="C4" s="93" t="s">
        <v>95</v>
      </c>
      <c r="D4" s="93" t="s">
        <v>94</v>
      </c>
      <c r="E4" s="93" t="s">
        <v>94</v>
      </c>
      <c r="F4" s="93" t="s">
        <v>55</v>
      </c>
      <c r="G4" s="93" t="s">
        <v>80</v>
      </c>
      <c r="H4" s="107"/>
      <c r="I4" s="108"/>
      <c r="J4" s="107"/>
      <c r="K4" s="93" t="s">
        <v>55</v>
      </c>
      <c r="L4" s="93" t="s">
        <v>107</v>
      </c>
    </row>
    <row r="5" spans="1:12" x14ac:dyDescent="0.3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9</v>
      </c>
      <c r="J5" s="78">
        <v>10</v>
      </c>
      <c r="K5" s="78">
        <v>6</v>
      </c>
      <c r="L5" s="78">
        <v>7</v>
      </c>
    </row>
    <row r="6" spans="1:12" ht="15" customHeight="1" x14ac:dyDescent="0.3">
      <c r="A6" s="109">
        <v>1</v>
      </c>
      <c r="B6" s="76" t="s">
        <v>1</v>
      </c>
      <c r="C6" s="14">
        <v>1</v>
      </c>
      <c r="D6" s="109">
        <v>1</v>
      </c>
      <c r="E6" s="109">
        <f>C6*D6</f>
        <v>1</v>
      </c>
      <c r="F6" s="110">
        <v>180000</v>
      </c>
      <c r="G6" s="110">
        <f>F6*C6*D6</f>
        <v>180000</v>
      </c>
      <c r="H6" s="111">
        <v>0.08</v>
      </c>
      <c r="I6" s="112">
        <f>K6-F6</f>
        <v>20000</v>
      </c>
      <c r="J6" s="111">
        <f>F6*H6</f>
        <v>14400</v>
      </c>
      <c r="K6" s="110">
        <v>200000</v>
      </c>
      <c r="L6" s="110">
        <f>E6*K6</f>
        <v>200000</v>
      </c>
    </row>
    <row r="7" spans="1:12" x14ac:dyDescent="0.3">
      <c r="A7" s="109">
        <v>2</v>
      </c>
      <c r="B7" s="76" t="s">
        <v>8</v>
      </c>
      <c r="C7" s="14">
        <v>1</v>
      </c>
      <c r="D7" s="109">
        <v>1</v>
      </c>
      <c r="E7" s="109">
        <f t="shared" ref="E7:E8" si="0">C7*D7</f>
        <v>1</v>
      </c>
      <c r="F7" s="110">
        <v>115000</v>
      </c>
      <c r="G7" s="110">
        <f t="shared" ref="G7:G62" si="1">F7*C7*D7</f>
        <v>115000</v>
      </c>
      <c r="H7" s="111">
        <v>0.08</v>
      </c>
      <c r="I7" s="112">
        <f t="shared" ref="I7:I64" si="2">K7-F7</f>
        <v>19200</v>
      </c>
      <c r="J7" s="111">
        <f>F7*H7</f>
        <v>9200</v>
      </c>
      <c r="K7" s="110">
        <v>134200</v>
      </c>
      <c r="L7" s="110">
        <f t="shared" ref="L7:L26" si="3">E7*K7</f>
        <v>134200</v>
      </c>
    </row>
    <row r="8" spans="1:12" x14ac:dyDescent="0.3">
      <c r="A8" s="109">
        <v>3</v>
      </c>
      <c r="B8" s="76" t="s">
        <v>3</v>
      </c>
      <c r="C8" s="14">
        <v>1</v>
      </c>
      <c r="D8" s="109">
        <v>1</v>
      </c>
      <c r="E8" s="109">
        <f t="shared" si="0"/>
        <v>1</v>
      </c>
      <c r="F8" s="110">
        <v>91275</v>
      </c>
      <c r="G8" s="110">
        <f t="shared" si="1"/>
        <v>91275</v>
      </c>
      <c r="H8" s="111">
        <v>8725</v>
      </c>
      <c r="I8" s="112">
        <f t="shared" si="2"/>
        <v>22725</v>
      </c>
      <c r="J8" s="111"/>
      <c r="K8" s="110">
        <v>114000</v>
      </c>
      <c r="L8" s="110">
        <f t="shared" si="3"/>
        <v>114000</v>
      </c>
    </row>
    <row r="9" spans="1:12" s="10" customFormat="1" x14ac:dyDescent="0.3">
      <c r="A9" s="113"/>
      <c r="B9" s="80" t="s">
        <v>9</v>
      </c>
      <c r="C9" s="82"/>
      <c r="D9" s="113"/>
      <c r="E9" s="113"/>
      <c r="F9" s="110"/>
      <c r="G9" s="110"/>
      <c r="H9" s="111"/>
      <c r="I9" s="112">
        <f t="shared" si="2"/>
        <v>0</v>
      </c>
      <c r="J9" s="111"/>
      <c r="K9" s="110"/>
      <c r="L9" s="110">
        <f t="shared" si="3"/>
        <v>0</v>
      </c>
    </row>
    <row r="10" spans="1:12" ht="28.5" customHeight="1" x14ac:dyDescent="0.3">
      <c r="A10" s="109">
        <v>4</v>
      </c>
      <c r="B10" s="76" t="s">
        <v>10</v>
      </c>
      <c r="C10" s="14">
        <v>1</v>
      </c>
      <c r="D10" s="109">
        <v>1</v>
      </c>
      <c r="E10" s="109">
        <f>C10*D10</f>
        <v>1</v>
      </c>
      <c r="F10" s="110">
        <v>115000</v>
      </c>
      <c r="G10" s="110">
        <f t="shared" si="1"/>
        <v>115000</v>
      </c>
      <c r="H10" s="111">
        <v>0.08</v>
      </c>
      <c r="I10" s="112">
        <f t="shared" si="2"/>
        <v>9200</v>
      </c>
      <c r="J10" s="111">
        <f>F10*H10</f>
        <v>9200</v>
      </c>
      <c r="K10" s="110">
        <v>124200</v>
      </c>
      <c r="L10" s="110">
        <f t="shared" si="3"/>
        <v>124200</v>
      </c>
    </row>
    <row r="11" spans="1:12" x14ac:dyDescent="0.3">
      <c r="A11" s="109">
        <v>5</v>
      </c>
      <c r="B11" s="75" t="s">
        <v>11</v>
      </c>
      <c r="C11" s="14"/>
      <c r="D11" s="109"/>
      <c r="E11" s="109"/>
      <c r="F11" s="110">
        <v>93312</v>
      </c>
      <c r="G11" s="110">
        <f t="shared" si="1"/>
        <v>0</v>
      </c>
      <c r="H11" s="111">
        <v>0.08</v>
      </c>
      <c r="I11" s="112">
        <f t="shared" si="2"/>
        <v>-93312</v>
      </c>
      <c r="J11" s="111">
        <f t="shared" ref="J11:J14" si="4">F11*H11</f>
        <v>7464.96</v>
      </c>
      <c r="K11" s="110"/>
      <c r="L11" s="110">
        <f t="shared" si="3"/>
        <v>0</v>
      </c>
    </row>
    <row r="12" spans="1:12" x14ac:dyDescent="0.3">
      <c r="A12" s="109">
        <v>6</v>
      </c>
      <c r="B12" s="75" t="s">
        <v>11</v>
      </c>
      <c r="C12" s="14">
        <v>9</v>
      </c>
      <c r="D12" s="109">
        <v>0.625</v>
      </c>
      <c r="E12" s="109">
        <f t="shared" ref="E12:E26" si="5">C12*D12</f>
        <v>5.625</v>
      </c>
      <c r="F12" s="110">
        <v>96275</v>
      </c>
      <c r="G12" s="110">
        <f t="shared" si="1"/>
        <v>541546.875</v>
      </c>
      <c r="H12" s="111">
        <v>0.08</v>
      </c>
      <c r="I12" s="112">
        <f t="shared" si="2"/>
        <v>23533</v>
      </c>
      <c r="J12" s="111">
        <f t="shared" si="4"/>
        <v>7702</v>
      </c>
      <c r="K12" s="110">
        <v>119808</v>
      </c>
      <c r="L12" s="110">
        <f t="shared" si="3"/>
        <v>673920</v>
      </c>
    </row>
    <row r="13" spans="1:12" x14ac:dyDescent="0.3">
      <c r="A13" s="109">
        <v>7</v>
      </c>
      <c r="B13" s="75" t="s">
        <v>39</v>
      </c>
      <c r="C13" s="14">
        <v>1</v>
      </c>
      <c r="D13" s="109">
        <v>0.75</v>
      </c>
      <c r="E13" s="109">
        <f t="shared" si="5"/>
        <v>0.75</v>
      </c>
      <c r="F13" s="110">
        <f>91275+5000</f>
        <v>96275</v>
      </c>
      <c r="G13" s="110">
        <f t="shared" si="1"/>
        <v>72206.25</v>
      </c>
      <c r="H13" s="111">
        <v>0.08</v>
      </c>
      <c r="I13" s="112">
        <f t="shared" si="2"/>
        <v>23533</v>
      </c>
      <c r="J13" s="111">
        <f t="shared" si="4"/>
        <v>7702</v>
      </c>
      <c r="K13" s="110">
        <v>119808</v>
      </c>
      <c r="L13" s="110">
        <f t="shared" si="3"/>
        <v>89856</v>
      </c>
    </row>
    <row r="14" spans="1:12" x14ac:dyDescent="0.3">
      <c r="A14" s="109">
        <v>8</v>
      </c>
      <c r="B14" s="75" t="s">
        <v>40</v>
      </c>
      <c r="C14" s="14">
        <v>1</v>
      </c>
      <c r="D14" s="109">
        <v>1</v>
      </c>
      <c r="E14" s="109">
        <f t="shared" si="5"/>
        <v>1</v>
      </c>
      <c r="F14" s="110">
        <f>91275+5000</f>
        <v>96275</v>
      </c>
      <c r="G14" s="110">
        <f t="shared" si="1"/>
        <v>96275</v>
      </c>
      <c r="H14" s="111">
        <v>0.08</v>
      </c>
      <c r="I14" s="112">
        <f t="shared" si="2"/>
        <v>23533</v>
      </c>
      <c r="J14" s="111">
        <f t="shared" si="4"/>
        <v>7702</v>
      </c>
      <c r="K14" s="110">
        <v>119808</v>
      </c>
      <c r="L14" s="110">
        <f t="shared" si="3"/>
        <v>119808</v>
      </c>
    </row>
    <row r="15" spans="1:12" x14ac:dyDescent="0.3">
      <c r="A15" s="109">
        <v>9</v>
      </c>
      <c r="B15" s="76" t="s">
        <v>13</v>
      </c>
      <c r="C15" s="14">
        <v>1</v>
      </c>
      <c r="D15" s="109">
        <v>1</v>
      </c>
      <c r="E15" s="109">
        <f t="shared" si="5"/>
        <v>1</v>
      </c>
      <c r="F15" s="110">
        <v>88312</v>
      </c>
      <c r="G15" s="110">
        <f t="shared" si="1"/>
        <v>88312</v>
      </c>
      <c r="H15" s="111">
        <v>8725</v>
      </c>
      <c r="I15" s="112">
        <f t="shared" si="2"/>
        <v>19688</v>
      </c>
      <c r="J15" s="111"/>
      <c r="K15" s="110">
        <v>108000</v>
      </c>
      <c r="L15" s="110">
        <f t="shared" si="3"/>
        <v>108000</v>
      </c>
    </row>
    <row r="16" spans="1:12" x14ac:dyDescent="0.3">
      <c r="A16" s="109">
        <v>10</v>
      </c>
      <c r="B16" s="76" t="s">
        <v>14</v>
      </c>
      <c r="C16" s="14">
        <v>1</v>
      </c>
      <c r="D16" s="109">
        <v>1</v>
      </c>
      <c r="E16" s="109">
        <f t="shared" si="5"/>
        <v>1</v>
      </c>
      <c r="F16" s="110">
        <v>91275</v>
      </c>
      <c r="G16" s="110">
        <f t="shared" si="1"/>
        <v>91275</v>
      </c>
      <c r="H16" s="111">
        <v>8725</v>
      </c>
      <c r="I16" s="112">
        <f t="shared" si="2"/>
        <v>16725</v>
      </c>
      <c r="J16" s="111"/>
      <c r="K16" s="110">
        <v>108000</v>
      </c>
      <c r="L16" s="110">
        <f t="shared" si="3"/>
        <v>108000</v>
      </c>
    </row>
    <row r="17" spans="1:23" x14ac:dyDescent="0.3">
      <c r="A17" s="109">
        <v>11</v>
      </c>
      <c r="B17" s="75" t="s">
        <v>15</v>
      </c>
      <c r="C17" s="14">
        <v>4</v>
      </c>
      <c r="D17" s="109">
        <v>1</v>
      </c>
      <c r="E17" s="109">
        <f t="shared" si="5"/>
        <v>4</v>
      </c>
      <c r="F17" s="110">
        <v>94275</v>
      </c>
      <c r="G17" s="110">
        <f t="shared" si="1"/>
        <v>377100</v>
      </c>
      <c r="H17" s="111">
        <v>0.08</v>
      </c>
      <c r="I17" s="112">
        <f t="shared" si="2"/>
        <v>17725</v>
      </c>
      <c r="J17" s="111">
        <f t="shared" ref="J17:J19" si="6">F17*H17</f>
        <v>7542</v>
      </c>
      <c r="K17" s="114">
        <v>112000</v>
      </c>
      <c r="L17" s="110">
        <f t="shared" si="3"/>
        <v>448000</v>
      </c>
    </row>
    <row r="18" spans="1:23" x14ac:dyDescent="0.3">
      <c r="A18" s="109">
        <v>12</v>
      </c>
      <c r="B18" s="75" t="s">
        <v>16</v>
      </c>
      <c r="C18" s="14">
        <v>1</v>
      </c>
      <c r="D18" s="109">
        <v>1.25</v>
      </c>
      <c r="E18" s="109">
        <f t="shared" si="5"/>
        <v>1.25</v>
      </c>
      <c r="F18" s="110">
        <f>91275+5000</f>
        <v>96275</v>
      </c>
      <c r="G18" s="110">
        <f t="shared" si="1"/>
        <v>120343.75</v>
      </c>
      <c r="H18" s="111">
        <v>0.08</v>
      </c>
      <c r="I18" s="112">
        <f t="shared" si="2"/>
        <v>23533</v>
      </c>
      <c r="J18" s="111">
        <f t="shared" si="6"/>
        <v>7702</v>
      </c>
      <c r="K18" s="114">
        <v>119808</v>
      </c>
      <c r="L18" s="110">
        <f t="shared" si="3"/>
        <v>149760</v>
      </c>
    </row>
    <row r="19" spans="1:23" x14ac:dyDescent="0.3">
      <c r="A19" s="109">
        <v>13</v>
      </c>
      <c r="B19" s="75" t="s">
        <v>17</v>
      </c>
      <c r="C19" s="14">
        <v>1</v>
      </c>
      <c r="D19" s="109">
        <v>1</v>
      </c>
      <c r="E19" s="109">
        <f t="shared" si="5"/>
        <v>1</v>
      </c>
      <c r="F19" s="110">
        <f>91275+5000</f>
        <v>96275</v>
      </c>
      <c r="G19" s="110">
        <f t="shared" si="1"/>
        <v>96275</v>
      </c>
      <c r="H19" s="111">
        <v>0.08</v>
      </c>
      <c r="I19" s="112">
        <f t="shared" si="2"/>
        <v>23533</v>
      </c>
      <c r="J19" s="111">
        <f t="shared" si="6"/>
        <v>7702</v>
      </c>
      <c r="K19" s="114">
        <v>119808</v>
      </c>
      <c r="L19" s="110">
        <f t="shared" si="3"/>
        <v>119808</v>
      </c>
    </row>
    <row r="20" spans="1:23" x14ac:dyDescent="0.3">
      <c r="A20" s="109">
        <v>14</v>
      </c>
      <c r="B20" s="75" t="s">
        <v>18</v>
      </c>
      <c r="C20" s="14">
        <v>1</v>
      </c>
      <c r="D20" s="109">
        <v>1</v>
      </c>
      <c r="E20" s="109">
        <f t="shared" si="5"/>
        <v>1</v>
      </c>
      <c r="F20" s="110">
        <v>88312</v>
      </c>
      <c r="G20" s="110">
        <f t="shared" si="1"/>
        <v>88312</v>
      </c>
      <c r="H20" s="111">
        <v>8725</v>
      </c>
      <c r="I20" s="112">
        <f t="shared" si="2"/>
        <v>19688</v>
      </c>
      <c r="J20" s="111"/>
      <c r="K20" s="110">
        <v>108000</v>
      </c>
      <c r="L20" s="110">
        <f t="shared" si="3"/>
        <v>108000</v>
      </c>
    </row>
    <row r="21" spans="1:23" x14ac:dyDescent="0.3">
      <c r="A21" s="109">
        <v>15</v>
      </c>
      <c r="B21" s="76" t="s">
        <v>4</v>
      </c>
      <c r="C21" s="14">
        <v>1</v>
      </c>
      <c r="D21" s="109">
        <v>1</v>
      </c>
      <c r="E21" s="109">
        <f t="shared" si="5"/>
        <v>1</v>
      </c>
      <c r="F21" s="110">
        <v>88312</v>
      </c>
      <c r="G21" s="110">
        <f t="shared" si="1"/>
        <v>88312</v>
      </c>
      <c r="H21" s="111">
        <v>8725</v>
      </c>
      <c r="I21" s="112">
        <f t="shared" si="2"/>
        <v>31688</v>
      </c>
      <c r="J21" s="111"/>
      <c r="K21" s="110">
        <v>120000</v>
      </c>
      <c r="L21" s="110">
        <f t="shared" si="3"/>
        <v>120000</v>
      </c>
    </row>
    <row r="22" spans="1:23" x14ac:dyDescent="0.3">
      <c r="A22" s="109">
        <v>16</v>
      </c>
      <c r="B22" s="76" t="s">
        <v>19</v>
      </c>
      <c r="C22" s="14">
        <v>1</v>
      </c>
      <c r="D22" s="109">
        <v>1</v>
      </c>
      <c r="E22" s="109">
        <f t="shared" si="5"/>
        <v>1</v>
      </c>
      <c r="F22" s="110">
        <v>88312</v>
      </c>
      <c r="G22" s="110">
        <f t="shared" si="1"/>
        <v>88312</v>
      </c>
      <c r="H22" s="111">
        <v>8725</v>
      </c>
      <c r="I22" s="112">
        <f t="shared" si="2"/>
        <v>19688</v>
      </c>
      <c r="J22" s="111"/>
      <c r="K22" s="110">
        <v>108000</v>
      </c>
      <c r="L22" s="110">
        <f t="shared" si="3"/>
        <v>108000</v>
      </c>
    </row>
    <row r="23" spans="1:23" x14ac:dyDescent="0.3">
      <c r="A23" s="109">
        <v>17</v>
      </c>
      <c r="B23" s="76" t="s">
        <v>20</v>
      </c>
      <c r="C23" s="14">
        <v>1</v>
      </c>
      <c r="D23" s="109">
        <v>1</v>
      </c>
      <c r="E23" s="109">
        <f t="shared" si="5"/>
        <v>1</v>
      </c>
      <c r="F23" s="110">
        <v>88312</v>
      </c>
      <c r="G23" s="110">
        <f t="shared" si="1"/>
        <v>88312</v>
      </c>
      <c r="H23" s="111">
        <v>8725</v>
      </c>
      <c r="I23" s="112">
        <f t="shared" si="2"/>
        <v>19688</v>
      </c>
      <c r="J23" s="111"/>
      <c r="K23" s="110">
        <v>108000</v>
      </c>
      <c r="L23" s="110">
        <f t="shared" si="3"/>
        <v>108000</v>
      </c>
    </row>
    <row r="24" spans="1:23" x14ac:dyDescent="0.3">
      <c r="A24" s="109">
        <v>18</v>
      </c>
      <c r="B24" s="75" t="s">
        <v>21</v>
      </c>
      <c r="C24" s="14">
        <v>1</v>
      </c>
      <c r="D24" s="109">
        <v>0.25</v>
      </c>
      <c r="E24" s="109">
        <f t="shared" si="5"/>
        <v>0.25</v>
      </c>
      <c r="F24" s="110">
        <v>91275</v>
      </c>
      <c r="G24" s="110">
        <f t="shared" si="1"/>
        <v>22818.75</v>
      </c>
      <c r="H24" s="111">
        <v>8725</v>
      </c>
      <c r="I24" s="112">
        <f t="shared" si="2"/>
        <v>16725</v>
      </c>
      <c r="J24" s="111"/>
      <c r="K24" s="110">
        <v>108000</v>
      </c>
      <c r="L24" s="110">
        <f t="shared" si="3"/>
        <v>27000</v>
      </c>
    </row>
    <row r="25" spans="1:23" x14ac:dyDescent="0.3">
      <c r="A25" s="109">
        <v>19</v>
      </c>
      <c r="B25" s="75" t="s">
        <v>6</v>
      </c>
      <c r="C25" s="14">
        <v>1</v>
      </c>
      <c r="D25" s="109">
        <v>1</v>
      </c>
      <c r="E25" s="109">
        <f t="shared" si="5"/>
        <v>1</v>
      </c>
      <c r="F25" s="110">
        <v>88312</v>
      </c>
      <c r="G25" s="110">
        <f t="shared" si="1"/>
        <v>88312</v>
      </c>
      <c r="H25" s="111">
        <v>8725</v>
      </c>
      <c r="I25" s="112">
        <f t="shared" si="2"/>
        <v>19688</v>
      </c>
      <c r="J25" s="111"/>
      <c r="K25" s="110">
        <v>108000</v>
      </c>
      <c r="L25" s="110">
        <f t="shared" si="3"/>
        <v>108000</v>
      </c>
    </row>
    <row r="26" spans="1:23" x14ac:dyDescent="0.3">
      <c r="A26" s="109">
        <v>20</v>
      </c>
      <c r="B26" s="75" t="s">
        <v>5</v>
      </c>
      <c r="C26" s="14">
        <v>1</v>
      </c>
      <c r="D26" s="109">
        <v>1</v>
      </c>
      <c r="E26" s="109">
        <f t="shared" si="5"/>
        <v>1</v>
      </c>
      <c r="F26" s="110">
        <v>91275</v>
      </c>
      <c r="G26" s="110">
        <f t="shared" si="1"/>
        <v>91275</v>
      </c>
      <c r="H26" s="111">
        <v>8725</v>
      </c>
      <c r="I26" s="112">
        <f t="shared" si="2"/>
        <v>16725</v>
      </c>
      <c r="J26" s="111"/>
      <c r="K26" s="110">
        <v>108000</v>
      </c>
      <c r="L26" s="110">
        <f t="shared" si="3"/>
        <v>108000</v>
      </c>
    </row>
    <row r="27" spans="1:23" s="11" customFormat="1" x14ac:dyDescent="0.3">
      <c r="A27" s="237" t="s">
        <v>31</v>
      </c>
      <c r="B27" s="238"/>
      <c r="C27" s="92">
        <f>SUM(C6:C26)</f>
        <v>30</v>
      </c>
      <c r="D27" s="92"/>
      <c r="E27" s="92">
        <f>SUM(E6:E26)</f>
        <v>25.875</v>
      </c>
      <c r="F27" s="110"/>
      <c r="G27" s="115">
        <f>SUM(G6:G26)</f>
        <v>2540262.625</v>
      </c>
      <c r="H27" s="111"/>
      <c r="I27" s="112">
        <f t="shared" si="2"/>
        <v>0</v>
      </c>
      <c r="J27" s="111"/>
      <c r="K27" s="110"/>
      <c r="L27" s="115">
        <f>SUM(L6:L26)</f>
        <v>3076552</v>
      </c>
    </row>
    <row r="28" spans="1:23" s="10" customFormat="1" ht="28.5" x14ac:dyDescent="0.3">
      <c r="A28" s="113"/>
      <c r="B28" s="81" t="s">
        <v>41</v>
      </c>
      <c r="C28" s="82"/>
      <c r="D28" s="113"/>
      <c r="E28" s="113"/>
      <c r="F28" s="110"/>
      <c r="G28" s="110"/>
      <c r="H28" s="111"/>
      <c r="I28" s="112">
        <f t="shared" si="2"/>
        <v>0</v>
      </c>
      <c r="J28" s="111"/>
      <c r="K28" s="110"/>
      <c r="L28" s="116"/>
    </row>
    <row r="29" spans="1:23" ht="25.5" customHeight="1" x14ac:dyDescent="0.3">
      <c r="A29" s="109">
        <v>21</v>
      </c>
      <c r="B29" s="76" t="s">
        <v>10</v>
      </c>
      <c r="C29" s="14">
        <v>1</v>
      </c>
      <c r="D29" s="109">
        <v>0.5</v>
      </c>
      <c r="E29" s="109">
        <f>C29*D29</f>
        <v>0.5</v>
      </c>
      <c r="F29" s="110">
        <v>115000</v>
      </c>
      <c r="G29" s="110">
        <f t="shared" si="1"/>
        <v>57500</v>
      </c>
      <c r="H29" s="111">
        <v>0.08</v>
      </c>
      <c r="I29" s="112">
        <f t="shared" si="2"/>
        <v>9200</v>
      </c>
      <c r="J29" s="111">
        <f>F29*H29</f>
        <v>9200</v>
      </c>
      <c r="K29" s="110">
        <v>124200</v>
      </c>
      <c r="L29" s="110">
        <f>E29*K29</f>
        <v>62100</v>
      </c>
      <c r="W29" s="152"/>
    </row>
    <row r="30" spans="1:23" x14ac:dyDescent="0.3">
      <c r="A30" s="109">
        <v>22</v>
      </c>
      <c r="B30" s="75" t="s">
        <v>11</v>
      </c>
      <c r="C30" s="14">
        <v>2</v>
      </c>
      <c r="D30" s="109">
        <v>0.56000000000000005</v>
      </c>
      <c r="E30" s="109">
        <f t="shared" ref="E30:E36" si="7">C30*D30</f>
        <v>1.1200000000000001</v>
      </c>
      <c r="F30" s="110">
        <v>96275</v>
      </c>
      <c r="G30" s="110">
        <f t="shared" si="1"/>
        <v>107828.00000000001</v>
      </c>
      <c r="H30" s="111">
        <v>0.08</v>
      </c>
      <c r="I30" s="112">
        <f t="shared" si="2"/>
        <v>23533</v>
      </c>
      <c r="J30" s="111">
        <f>F30*H30</f>
        <v>7702</v>
      </c>
      <c r="K30" s="110">
        <v>119808</v>
      </c>
      <c r="L30" s="110">
        <f t="shared" ref="L30:L36" si="8">E30*K30</f>
        <v>134184.96000000002</v>
      </c>
    </row>
    <row r="31" spans="1:23" x14ac:dyDescent="0.3">
      <c r="A31" s="109">
        <v>23</v>
      </c>
      <c r="B31" s="76" t="s">
        <v>13</v>
      </c>
      <c r="C31" s="14">
        <v>1</v>
      </c>
      <c r="D31" s="109">
        <v>0.75</v>
      </c>
      <c r="E31" s="109">
        <f t="shared" si="7"/>
        <v>0.75</v>
      </c>
      <c r="F31" s="110">
        <v>88312</v>
      </c>
      <c r="G31" s="110">
        <f t="shared" si="1"/>
        <v>66234</v>
      </c>
      <c r="H31" s="111">
        <v>8725</v>
      </c>
      <c r="I31" s="112">
        <f t="shared" si="2"/>
        <v>19688</v>
      </c>
      <c r="J31" s="111"/>
      <c r="K31" s="110">
        <v>108000</v>
      </c>
      <c r="L31" s="110">
        <f t="shared" si="8"/>
        <v>81000</v>
      </c>
    </row>
    <row r="32" spans="1:23" x14ac:dyDescent="0.3">
      <c r="A32" s="109">
        <v>24</v>
      </c>
      <c r="B32" s="75" t="s">
        <v>15</v>
      </c>
      <c r="C32" s="14">
        <v>1</v>
      </c>
      <c r="D32" s="109">
        <v>1</v>
      </c>
      <c r="E32" s="109">
        <f t="shared" si="7"/>
        <v>1</v>
      </c>
      <c r="F32" s="110">
        <v>94275</v>
      </c>
      <c r="G32" s="110">
        <f t="shared" si="1"/>
        <v>94275</v>
      </c>
      <c r="H32" s="111">
        <v>0.08</v>
      </c>
      <c r="I32" s="112">
        <f t="shared" si="2"/>
        <v>17725</v>
      </c>
      <c r="J32" s="111">
        <f>F32*H32</f>
        <v>7542</v>
      </c>
      <c r="K32" s="110">
        <v>112000</v>
      </c>
      <c r="L32" s="110">
        <f t="shared" si="8"/>
        <v>112000</v>
      </c>
    </row>
    <row r="33" spans="1:12" x14ac:dyDescent="0.3">
      <c r="A33" s="109">
        <v>25</v>
      </c>
      <c r="B33" s="76" t="s">
        <v>19</v>
      </c>
      <c r="C33" s="14">
        <v>1</v>
      </c>
      <c r="D33" s="109">
        <v>0.5</v>
      </c>
      <c r="E33" s="109">
        <f t="shared" si="7"/>
        <v>0.5</v>
      </c>
      <c r="F33" s="110">
        <v>91275</v>
      </c>
      <c r="G33" s="110">
        <f t="shared" si="1"/>
        <v>45637.5</v>
      </c>
      <c r="H33" s="111">
        <v>8725</v>
      </c>
      <c r="I33" s="112">
        <f t="shared" si="2"/>
        <v>16725</v>
      </c>
      <c r="J33" s="111"/>
      <c r="K33" s="110">
        <v>108000</v>
      </c>
      <c r="L33" s="110">
        <f t="shared" si="8"/>
        <v>54000</v>
      </c>
    </row>
    <row r="34" spans="1:12" x14ac:dyDescent="0.3">
      <c r="A34" s="109">
        <v>26</v>
      </c>
      <c r="B34" s="75" t="s">
        <v>6</v>
      </c>
      <c r="C34" s="14">
        <v>1</v>
      </c>
      <c r="D34" s="109">
        <v>1</v>
      </c>
      <c r="E34" s="109">
        <f t="shared" si="7"/>
        <v>1</v>
      </c>
      <c r="F34" s="110">
        <v>91275</v>
      </c>
      <c r="G34" s="110">
        <f t="shared" si="1"/>
        <v>91275</v>
      </c>
      <c r="H34" s="111">
        <v>8725</v>
      </c>
      <c r="I34" s="112">
        <f t="shared" si="2"/>
        <v>16725</v>
      </c>
      <c r="J34" s="111"/>
      <c r="K34" s="110">
        <v>108000</v>
      </c>
      <c r="L34" s="110">
        <f t="shared" si="8"/>
        <v>108000</v>
      </c>
    </row>
    <row r="35" spans="1:12" x14ac:dyDescent="0.3">
      <c r="A35" s="109">
        <v>27</v>
      </c>
      <c r="B35" s="76" t="s">
        <v>22</v>
      </c>
      <c r="C35" s="14">
        <v>2</v>
      </c>
      <c r="D35" s="109">
        <v>0.5</v>
      </c>
      <c r="E35" s="109">
        <f t="shared" si="7"/>
        <v>1</v>
      </c>
      <c r="F35" s="110">
        <v>88312</v>
      </c>
      <c r="G35" s="110">
        <f t="shared" si="1"/>
        <v>88312</v>
      </c>
      <c r="H35" s="111">
        <v>8725</v>
      </c>
      <c r="I35" s="112">
        <f t="shared" si="2"/>
        <v>19688</v>
      </c>
      <c r="J35" s="111"/>
      <c r="K35" s="110">
        <v>108000</v>
      </c>
      <c r="L35" s="110">
        <f t="shared" si="8"/>
        <v>108000</v>
      </c>
    </row>
    <row r="36" spans="1:12" x14ac:dyDescent="0.3">
      <c r="A36" s="109">
        <v>28</v>
      </c>
      <c r="B36" s="75" t="s">
        <v>18</v>
      </c>
      <c r="C36" s="14">
        <v>1</v>
      </c>
      <c r="D36" s="109">
        <v>1</v>
      </c>
      <c r="E36" s="109">
        <f t="shared" si="7"/>
        <v>1</v>
      </c>
      <c r="F36" s="110">
        <v>91275</v>
      </c>
      <c r="G36" s="110">
        <f t="shared" si="1"/>
        <v>91275</v>
      </c>
      <c r="H36" s="111">
        <v>8725</v>
      </c>
      <c r="I36" s="112">
        <f t="shared" si="2"/>
        <v>16725</v>
      </c>
      <c r="J36" s="111"/>
      <c r="K36" s="110">
        <v>108000</v>
      </c>
      <c r="L36" s="110">
        <f t="shared" si="8"/>
        <v>108000</v>
      </c>
    </row>
    <row r="37" spans="1:12" s="11" customFormat="1" x14ac:dyDescent="0.3">
      <c r="A37" s="237" t="s">
        <v>42</v>
      </c>
      <c r="B37" s="238"/>
      <c r="C37" s="92">
        <f>SUM(C29:C36)</f>
        <v>10</v>
      </c>
      <c r="D37" s="92"/>
      <c r="E37" s="92">
        <f t="shared" ref="E37" si="9">SUM(E29:E36)</f>
        <v>6.87</v>
      </c>
      <c r="F37" s="110"/>
      <c r="G37" s="115">
        <f>SUM(G29:G36)</f>
        <v>642336.5</v>
      </c>
      <c r="H37" s="111"/>
      <c r="I37" s="112">
        <f t="shared" si="2"/>
        <v>0</v>
      </c>
      <c r="J37" s="111"/>
      <c r="K37" s="110"/>
      <c r="L37" s="115">
        <f>SUM(L29:L36)</f>
        <v>767284.96</v>
      </c>
    </row>
    <row r="38" spans="1:12" s="10" customFormat="1" x14ac:dyDescent="0.3">
      <c r="A38" s="113"/>
      <c r="B38" s="81" t="s">
        <v>43</v>
      </c>
      <c r="C38" s="82"/>
      <c r="D38" s="113"/>
      <c r="E38" s="113"/>
      <c r="F38" s="110"/>
      <c r="G38" s="110"/>
      <c r="H38" s="111"/>
      <c r="I38" s="112">
        <f t="shared" si="2"/>
        <v>0</v>
      </c>
      <c r="J38" s="111"/>
      <c r="K38" s="110"/>
      <c r="L38" s="116"/>
    </row>
    <row r="39" spans="1:12" ht="29.25" customHeight="1" x14ac:dyDescent="0.3">
      <c r="A39" s="109">
        <v>29</v>
      </c>
      <c r="B39" s="76" t="s">
        <v>10</v>
      </c>
      <c r="C39" s="14">
        <v>1</v>
      </c>
      <c r="D39" s="109">
        <v>0.5</v>
      </c>
      <c r="E39" s="109">
        <f>C39*D39</f>
        <v>0.5</v>
      </c>
      <c r="F39" s="110">
        <v>115000</v>
      </c>
      <c r="G39" s="110">
        <f t="shared" si="1"/>
        <v>57500</v>
      </c>
      <c r="H39" s="111">
        <v>0.08</v>
      </c>
      <c r="I39" s="112">
        <f t="shared" si="2"/>
        <v>9200</v>
      </c>
      <c r="J39" s="111">
        <f>F39*H39</f>
        <v>9200</v>
      </c>
      <c r="K39" s="110">
        <v>124200</v>
      </c>
      <c r="L39" s="110">
        <f>E39*K39</f>
        <v>62100</v>
      </c>
    </row>
    <row r="40" spans="1:12" x14ac:dyDescent="0.3">
      <c r="A40" s="109">
        <v>30</v>
      </c>
      <c r="B40" s="75" t="s">
        <v>11</v>
      </c>
      <c r="C40" s="14">
        <v>2</v>
      </c>
      <c r="D40" s="109">
        <v>0.56000000000000005</v>
      </c>
      <c r="E40" s="109">
        <f t="shared" ref="E40:E43" si="10">C40*D40</f>
        <v>1.1200000000000001</v>
      </c>
      <c r="F40" s="110">
        <v>96275</v>
      </c>
      <c r="G40" s="110">
        <f t="shared" si="1"/>
        <v>107828.00000000001</v>
      </c>
      <c r="H40" s="111">
        <v>0.08</v>
      </c>
      <c r="I40" s="112">
        <f t="shared" si="2"/>
        <v>23533</v>
      </c>
      <c r="J40" s="111">
        <f>F40*H40</f>
        <v>7702</v>
      </c>
      <c r="K40" s="110">
        <v>119808</v>
      </c>
      <c r="L40" s="110">
        <f t="shared" ref="L40:L43" si="11">E40*K40</f>
        <v>134184.96000000002</v>
      </c>
    </row>
    <row r="41" spans="1:12" x14ac:dyDescent="0.3">
      <c r="A41" s="109">
        <v>31</v>
      </c>
      <c r="B41" s="76" t="s">
        <v>13</v>
      </c>
      <c r="C41" s="14">
        <v>1</v>
      </c>
      <c r="D41" s="109">
        <v>0.75</v>
      </c>
      <c r="E41" s="109">
        <f t="shared" si="10"/>
        <v>0.75</v>
      </c>
      <c r="F41" s="110">
        <v>88312</v>
      </c>
      <c r="G41" s="110">
        <f t="shared" si="1"/>
        <v>66234</v>
      </c>
      <c r="H41" s="111">
        <v>8725</v>
      </c>
      <c r="I41" s="112">
        <f t="shared" si="2"/>
        <v>19688</v>
      </c>
      <c r="J41" s="111"/>
      <c r="K41" s="110">
        <v>108000</v>
      </c>
      <c r="L41" s="110">
        <f t="shared" si="11"/>
        <v>81000</v>
      </c>
    </row>
    <row r="42" spans="1:12" x14ac:dyDescent="0.3">
      <c r="A42" s="109">
        <v>32</v>
      </c>
      <c r="B42" s="75" t="s">
        <v>15</v>
      </c>
      <c r="C42" s="14">
        <v>1</v>
      </c>
      <c r="D42" s="109">
        <v>1</v>
      </c>
      <c r="E42" s="109">
        <f t="shared" si="10"/>
        <v>1</v>
      </c>
      <c r="F42" s="110">
        <v>94275</v>
      </c>
      <c r="G42" s="110">
        <f t="shared" si="1"/>
        <v>94275</v>
      </c>
      <c r="H42" s="111">
        <v>0.08</v>
      </c>
      <c r="I42" s="112">
        <f t="shared" si="2"/>
        <v>17725</v>
      </c>
      <c r="J42" s="111">
        <f>F42*H42</f>
        <v>7542</v>
      </c>
      <c r="K42" s="114">
        <v>112000</v>
      </c>
      <c r="L42" s="110">
        <f t="shared" si="11"/>
        <v>112000</v>
      </c>
    </row>
    <row r="43" spans="1:12" x14ac:dyDescent="0.3">
      <c r="A43" s="109">
        <v>33</v>
      </c>
      <c r="B43" s="76" t="s">
        <v>19</v>
      </c>
      <c r="C43" s="14">
        <v>1</v>
      </c>
      <c r="D43" s="109">
        <v>0.5</v>
      </c>
      <c r="E43" s="109">
        <f t="shared" si="10"/>
        <v>0.5</v>
      </c>
      <c r="F43" s="110">
        <v>91275</v>
      </c>
      <c r="G43" s="110">
        <f t="shared" si="1"/>
        <v>45637.5</v>
      </c>
      <c r="H43" s="111">
        <v>8725</v>
      </c>
      <c r="I43" s="112">
        <f t="shared" si="2"/>
        <v>16725</v>
      </c>
      <c r="J43" s="111"/>
      <c r="K43" s="110">
        <v>108000</v>
      </c>
      <c r="L43" s="110">
        <f t="shared" si="11"/>
        <v>54000</v>
      </c>
    </row>
    <row r="44" spans="1:12" s="11" customFormat="1" ht="18.75" customHeight="1" x14ac:dyDescent="0.3">
      <c r="A44" s="237" t="s">
        <v>93</v>
      </c>
      <c r="B44" s="238"/>
      <c r="C44" s="92">
        <f>SUM(C39:C43)</f>
        <v>6</v>
      </c>
      <c r="D44" s="92"/>
      <c r="E44" s="92">
        <f t="shared" ref="E44" si="12">SUM(E39:E43)</f>
        <v>3.87</v>
      </c>
      <c r="F44" s="110"/>
      <c r="G44" s="115">
        <f>SUM(G39:G43)</f>
        <v>371474.5</v>
      </c>
      <c r="H44" s="111"/>
      <c r="I44" s="112">
        <f t="shared" si="2"/>
        <v>0</v>
      </c>
      <c r="J44" s="111"/>
      <c r="K44" s="110"/>
      <c r="L44" s="115">
        <f>SUM(L39:L43)</f>
        <v>443284.96</v>
      </c>
    </row>
    <row r="45" spans="1:12" s="10" customFormat="1" ht="33.75" customHeight="1" x14ac:dyDescent="0.3">
      <c r="A45" s="113"/>
      <c r="B45" s="81" t="s">
        <v>44</v>
      </c>
      <c r="C45" s="82"/>
      <c r="D45" s="113"/>
      <c r="E45" s="113"/>
      <c r="F45" s="110"/>
      <c r="G45" s="110"/>
      <c r="H45" s="111"/>
      <c r="I45" s="112">
        <f t="shared" si="2"/>
        <v>0</v>
      </c>
      <c r="J45" s="111"/>
      <c r="K45" s="110"/>
      <c r="L45" s="116"/>
    </row>
    <row r="46" spans="1:12" s="10" customFormat="1" ht="27" customHeight="1" x14ac:dyDescent="0.3">
      <c r="A46" s="109">
        <v>34</v>
      </c>
      <c r="B46" s="76" t="s">
        <v>10</v>
      </c>
      <c r="C46" s="14">
        <v>1</v>
      </c>
      <c r="D46" s="109">
        <v>0.5</v>
      </c>
      <c r="E46" s="109">
        <f>C46*D46</f>
        <v>0.5</v>
      </c>
      <c r="F46" s="110">
        <v>115000</v>
      </c>
      <c r="G46" s="110">
        <f t="shared" si="1"/>
        <v>57500</v>
      </c>
      <c r="H46" s="111">
        <v>0.08</v>
      </c>
      <c r="I46" s="112">
        <f t="shared" si="2"/>
        <v>9200</v>
      </c>
      <c r="J46" s="111">
        <f>F46*H46</f>
        <v>9200</v>
      </c>
      <c r="K46" s="110">
        <v>124200</v>
      </c>
      <c r="L46" s="110">
        <f>E46*K46</f>
        <v>62100</v>
      </c>
    </row>
    <row r="47" spans="1:12" x14ac:dyDescent="0.3">
      <c r="A47" s="109">
        <v>35</v>
      </c>
      <c r="B47" s="75" t="s">
        <v>11</v>
      </c>
      <c r="C47" s="14">
        <v>2</v>
      </c>
      <c r="D47" s="109">
        <v>0.56000000000000005</v>
      </c>
      <c r="E47" s="109">
        <f t="shared" ref="E47:E50" si="13">C47*D47</f>
        <v>1.1200000000000001</v>
      </c>
      <c r="F47" s="110">
        <v>96275</v>
      </c>
      <c r="G47" s="110">
        <f t="shared" si="1"/>
        <v>107828.00000000001</v>
      </c>
      <c r="H47" s="111">
        <v>0.08</v>
      </c>
      <c r="I47" s="112">
        <f t="shared" si="2"/>
        <v>23533</v>
      </c>
      <c r="J47" s="111">
        <f t="shared" ref="J47" si="14">F47*H47</f>
        <v>7702</v>
      </c>
      <c r="K47" s="110">
        <v>119808</v>
      </c>
      <c r="L47" s="110">
        <f t="shared" ref="L47:L50" si="15">E47*K47</f>
        <v>134184.96000000002</v>
      </c>
    </row>
    <row r="48" spans="1:12" x14ac:dyDescent="0.3">
      <c r="A48" s="109">
        <v>36</v>
      </c>
      <c r="B48" s="76" t="s">
        <v>96</v>
      </c>
      <c r="C48" s="14">
        <v>1</v>
      </c>
      <c r="D48" s="109">
        <v>0.75</v>
      </c>
      <c r="E48" s="109">
        <f t="shared" si="13"/>
        <v>0.75</v>
      </c>
      <c r="F48" s="110">
        <v>91275</v>
      </c>
      <c r="G48" s="110">
        <f t="shared" si="1"/>
        <v>68456.25</v>
      </c>
      <c r="H48" s="111">
        <v>8725</v>
      </c>
      <c r="I48" s="112">
        <f t="shared" si="2"/>
        <v>16725</v>
      </c>
      <c r="J48" s="111"/>
      <c r="K48" s="110">
        <v>108000</v>
      </c>
      <c r="L48" s="110">
        <f t="shared" si="15"/>
        <v>81000</v>
      </c>
    </row>
    <row r="49" spans="1:12" x14ac:dyDescent="0.3">
      <c r="A49" s="109">
        <v>37</v>
      </c>
      <c r="B49" s="76" t="s">
        <v>19</v>
      </c>
      <c r="C49" s="14">
        <v>1</v>
      </c>
      <c r="D49" s="109">
        <v>0.5</v>
      </c>
      <c r="E49" s="109">
        <f t="shared" si="13"/>
        <v>0.5</v>
      </c>
      <c r="F49" s="110">
        <v>91275</v>
      </c>
      <c r="G49" s="110">
        <f t="shared" si="1"/>
        <v>45637.5</v>
      </c>
      <c r="H49" s="111">
        <v>8725</v>
      </c>
      <c r="I49" s="112">
        <f t="shared" si="2"/>
        <v>16725</v>
      </c>
      <c r="J49" s="111"/>
      <c r="K49" s="110">
        <v>108000</v>
      </c>
      <c r="L49" s="110">
        <f t="shared" si="15"/>
        <v>54000</v>
      </c>
    </row>
    <row r="50" spans="1:12" x14ac:dyDescent="0.3">
      <c r="A50" s="109">
        <v>38</v>
      </c>
      <c r="B50" s="75" t="s">
        <v>15</v>
      </c>
      <c r="C50" s="14">
        <v>1</v>
      </c>
      <c r="D50" s="109">
        <v>1</v>
      </c>
      <c r="E50" s="109">
        <f t="shared" si="13"/>
        <v>1</v>
      </c>
      <c r="F50" s="110">
        <v>94275</v>
      </c>
      <c r="G50" s="110">
        <f t="shared" si="1"/>
        <v>94275</v>
      </c>
      <c r="H50" s="111">
        <v>0.08</v>
      </c>
      <c r="I50" s="112">
        <f t="shared" si="2"/>
        <v>17725</v>
      </c>
      <c r="J50" s="111">
        <f>F50*H50</f>
        <v>7542</v>
      </c>
      <c r="K50" s="110">
        <v>112000</v>
      </c>
      <c r="L50" s="110">
        <f t="shared" si="15"/>
        <v>112000</v>
      </c>
    </row>
    <row r="51" spans="1:12" s="11" customFormat="1" ht="18.75" customHeight="1" x14ac:dyDescent="0.3">
      <c r="A51" s="237" t="s">
        <v>92</v>
      </c>
      <c r="B51" s="238"/>
      <c r="C51" s="92">
        <f>SUM(C46:C50)</f>
        <v>6</v>
      </c>
      <c r="D51" s="117"/>
      <c r="E51" s="117">
        <f>SUM(E46:E50)</f>
        <v>3.87</v>
      </c>
      <c r="F51" s="110"/>
      <c r="G51" s="115">
        <f>SUM(G46:G50)</f>
        <v>373696.75</v>
      </c>
      <c r="H51" s="111"/>
      <c r="I51" s="112">
        <f t="shared" si="2"/>
        <v>0</v>
      </c>
      <c r="J51" s="111"/>
      <c r="K51" s="110"/>
      <c r="L51" s="115">
        <f>SUM(L46:L50)</f>
        <v>443284.96</v>
      </c>
    </row>
    <row r="52" spans="1:12" s="10" customFormat="1" ht="28.5" customHeight="1" x14ac:dyDescent="0.3">
      <c r="A52" s="113"/>
      <c r="B52" s="81" t="s">
        <v>45</v>
      </c>
      <c r="C52" s="82"/>
      <c r="D52" s="113"/>
      <c r="E52" s="113"/>
      <c r="F52" s="110"/>
      <c r="G52" s="110"/>
      <c r="H52" s="111"/>
      <c r="I52" s="112">
        <f t="shared" si="2"/>
        <v>0</v>
      </c>
      <c r="J52" s="111"/>
      <c r="K52" s="110"/>
      <c r="L52" s="116"/>
    </row>
    <row r="53" spans="1:12" x14ac:dyDescent="0.3">
      <c r="A53" s="109">
        <v>39</v>
      </c>
      <c r="B53" s="75" t="s">
        <v>11</v>
      </c>
      <c r="C53" s="14">
        <v>1</v>
      </c>
      <c r="D53" s="109">
        <v>0.5</v>
      </c>
      <c r="E53" s="109">
        <f>C53*D53</f>
        <v>0.5</v>
      </c>
      <c r="F53" s="110">
        <v>96275</v>
      </c>
      <c r="G53" s="110">
        <f t="shared" si="1"/>
        <v>48137.5</v>
      </c>
      <c r="H53" s="111">
        <v>0.08</v>
      </c>
      <c r="I53" s="112">
        <f t="shared" si="2"/>
        <v>23533</v>
      </c>
      <c r="J53" s="111">
        <f>F53*H53</f>
        <v>7702</v>
      </c>
      <c r="K53" s="110">
        <v>119808</v>
      </c>
      <c r="L53" s="110">
        <f>E53*K53</f>
        <v>59904</v>
      </c>
    </row>
    <row r="54" spans="1:12" s="11" customFormat="1" ht="18.75" customHeight="1" x14ac:dyDescent="0.3">
      <c r="A54" s="237" t="s">
        <v>91</v>
      </c>
      <c r="B54" s="238"/>
      <c r="C54" s="92">
        <f>SUM(C53)</f>
        <v>1</v>
      </c>
      <c r="D54" s="117"/>
      <c r="E54" s="117">
        <f>SUM(E53)</f>
        <v>0.5</v>
      </c>
      <c r="F54" s="110"/>
      <c r="G54" s="115">
        <f>SUM(G53)</f>
        <v>48137.5</v>
      </c>
      <c r="H54" s="111"/>
      <c r="I54" s="112">
        <f t="shared" si="2"/>
        <v>0</v>
      </c>
      <c r="J54" s="111"/>
      <c r="K54" s="110"/>
      <c r="L54" s="115">
        <f>SUM(L53)</f>
        <v>59904</v>
      </c>
    </row>
    <row r="55" spans="1:12" s="10" customFormat="1" ht="24.75" customHeight="1" x14ac:dyDescent="0.3">
      <c r="A55" s="113"/>
      <c r="B55" s="81" t="s">
        <v>46</v>
      </c>
      <c r="C55" s="82"/>
      <c r="D55" s="113"/>
      <c r="E55" s="113"/>
      <c r="F55" s="110"/>
      <c r="G55" s="110"/>
      <c r="H55" s="111"/>
      <c r="I55" s="112">
        <f t="shared" si="2"/>
        <v>0</v>
      </c>
      <c r="J55" s="111"/>
      <c r="K55" s="110"/>
      <c r="L55" s="116"/>
    </row>
    <row r="56" spans="1:12" ht="21.75" customHeight="1" x14ac:dyDescent="0.3">
      <c r="A56" s="109">
        <v>40</v>
      </c>
      <c r="B56" s="75" t="s">
        <v>11</v>
      </c>
      <c r="C56" s="14">
        <v>1</v>
      </c>
      <c r="D56" s="109">
        <v>0.5</v>
      </c>
      <c r="E56" s="109">
        <f>C56*D56</f>
        <v>0.5</v>
      </c>
      <c r="F56" s="110">
        <v>96275</v>
      </c>
      <c r="G56" s="110">
        <f t="shared" si="1"/>
        <v>48137.5</v>
      </c>
      <c r="H56" s="111">
        <v>0.08</v>
      </c>
      <c r="I56" s="112">
        <f t="shared" si="2"/>
        <v>23533</v>
      </c>
      <c r="J56" s="111">
        <f>F56*H56</f>
        <v>7702</v>
      </c>
      <c r="K56" s="110">
        <v>119808</v>
      </c>
      <c r="L56" s="110">
        <f>E56*K56</f>
        <v>59904</v>
      </c>
    </row>
    <row r="57" spans="1:12" s="11" customFormat="1" ht="18.75" customHeight="1" x14ac:dyDescent="0.3">
      <c r="A57" s="237" t="s">
        <v>90</v>
      </c>
      <c r="B57" s="238"/>
      <c r="C57" s="92">
        <f>SUM(C56)</f>
        <v>1</v>
      </c>
      <c r="D57" s="117">
        <f>SUM(D56:D56)</f>
        <v>0.5</v>
      </c>
      <c r="E57" s="117">
        <f>SUM(E56)</f>
        <v>0.5</v>
      </c>
      <c r="F57" s="110"/>
      <c r="G57" s="115">
        <f>SUM(G56)</f>
        <v>48137.5</v>
      </c>
      <c r="H57" s="111"/>
      <c r="I57" s="112">
        <f t="shared" si="2"/>
        <v>0</v>
      </c>
      <c r="J57" s="111"/>
      <c r="K57" s="110"/>
      <c r="L57" s="115">
        <f>SUM(L56)</f>
        <v>59904</v>
      </c>
    </row>
    <row r="58" spans="1:12" s="10" customFormat="1" ht="30.75" customHeight="1" x14ac:dyDescent="0.3">
      <c r="A58" s="113"/>
      <c r="B58" s="81" t="s">
        <v>47</v>
      </c>
      <c r="C58" s="82"/>
      <c r="D58" s="113"/>
      <c r="E58" s="113"/>
      <c r="F58" s="110"/>
      <c r="G58" s="110"/>
      <c r="H58" s="111"/>
      <c r="I58" s="112">
        <f t="shared" si="2"/>
        <v>0</v>
      </c>
      <c r="J58" s="111"/>
      <c r="K58" s="110"/>
      <c r="L58" s="116"/>
    </row>
    <row r="59" spans="1:12" ht="19.5" customHeight="1" x14ac:dyDescent="0.3">
      <c r="A59" s="109">
        <v>41</v>
      </c>
      <c r="B59" s="75" t="s">
        <v>11</v>
      </c>
      <c r="C59" s="14">
        <v>1</v>
      </c>
      <c r="D59" s="109">
        <v>0.5</v>
      </c>
      <c r="E59" s="109">
        <f>C59*D59</f>
        <v>0.5</v>
      </c>
      <c r="F59" s="110">
        <v>96275</v>
      </c>
      <c r="G59" s="110">
        <f t="shared" si="1"/>
        <v>48137.5</v>
      </c>
      <c r="H59" s="111">
        <v>0.08</v>
      </c>
      <c r="I59" s="112">
        <f t="shared" si="2"/>
        <v>23533</v>
      </c>
      <c r="J59" s="111">
        <f>F59*H59</f>
        <v>7702</v>
      </c>
      <c r="K59" s="110">
        <v>119808</v>
      </c>
      <c r="L59" s="110">
        <f>E59*K59</f>
        <v>59904</v>
      </c>
    </row>
    <row r="60" spans="1:12" s="11" customFormat="1" ht="18.75" customHeight="1" x14ac:dyDescent="0.3">
      <c r="A60" s="237" t="s">
        <v>89</v>
      </c>
      <c r="B60" s="238"/>
      <c r="C60" s="92">
        <f>SUM(C59)</f>
        <v>1</v>
      </c>
      <c r="D60" s="117">
        <f>SUM(D59:D59)</f>
        <v>0.5</v>
      </c>
      <c r="E60" s="117">
        <f>SUM(E59)</f>
        <v>0.5</v>
      </c>
      <c r="F60" s="110"/>
      <c r="G60" s="115">
        <f>SUM(G59)</f>
        <v>48137.5</v>
      </c>
      <c r="H60" s="111"/>
      <c r="I60" s="112">
        <f t="shared" si="2"/>
        <v>0</v>
      </c>
      <c r="J60" s="111"/>
      <c r="K60" s="110"/>
      <c r="L60" s="115">
        <f>SUM(L59)</f>
        <v>59904</v>
      </c>
    </row>
    <row r="61" spans="1:12" s="10" customFormat="1" ht="28.5" customHeight="1" x14ac:dyDescent="0.3">
      <c r="A61" s="113"/>
      <c r="B61" s="81" t="s">
        <v>48</v>
      </c>
      <c r="C61" s="82"/>
      <c r="D61" s="113"/>
      <c r="E61" s="113"/>
      <c r="F61" s="110"/>
      <c r="G61" s="110"/>
      <c r="H61" s="111"/>
      <c r="I61" s="112">
        <f t="shared" si="2"/>
        <v>0</v>
      </c>
      <c r="J61" s="111"/>
      <c r="K61" s="110"/>
      <c r="L61" s="116"/>
    </row>
    <row r="62" spans="1:12" ht="20.25" customHeight="1" x14ac:dyDescent="0.3">
      <c r="A62" s="109">
        <v>42</v>
      </c>
      <c r="B62" s="75" t="s">
        <v>11</v>
      </c>
      <c r="C62" s="14">
        <v>1</v>
      </c>
      <c r="D62" s="109">
        <v>0.5</v>
      </c>
      <c r="E62" s="109">
        <f>C62*D62</f>
        <v>0.5</v>
      </c>
      <c r="F62" s="110">
        <v>96275</v>
      </c>
      <c r="G62" s="110">
        <f t="shared" si="1"/>
        <v>48137.5</v>
      </c>
      <c r="H62" s="111">
        <v>0.08</v>
      </c>
      <c r="I62" s="112">
        <f t="shared" si="2"/>
        <v>23533</v>
      </c>
      <c r="J62" s="111">
        <f>F62*H62</f>
        <v>7702</v>
      </c>
      <c r="K62" s="110">
        <v>119808</v>
      </c>
      <c r="L62" s="110">
        <f>E62*K62</f>
        <v>59904</v>
      </c>
    </row>
    <row r="63" spans="1:12" s="11" customFormat="1" ht="18.75" customHeight="1" x14ac:dyDescent="0.3">
      <c r="A63" s="237" t="s">
        <v>88</v>
      </c>
      <c r="B63" s="238"/>
      <c r="C63" s="92">
        <f>SUM(C62)</f>
        <v>1</v>
      </c>
      <c r="D63" s="117">
        <f>SUM(D62:D62)</f>
        <v>0.5</v>
      </c>
      <c r="E63" s="117">
        <f>SUM(E62)</f>
        <v>0.5</v>
      </c>
      <c r="F63" s="107"/>
      <c r="G63" s="115">
        <f>SUM(G62)</f>
        <v>48137.5</v>
      </c>
      <c r="H63" s="111"/>
      <c r="I63" s="112">
        <f t="shared" si="2"/>
        <v>0</v>
      </c>
      <c r="J63" s="111"/>
      <c r="K63" s="110"/>
      <c r="L63" s="115">
        <f>SUM(L62)</f>
        <v>59904</v>
      </c>
    </row>
    <row r="64" spans="1:12" s="12" customFormat="1" ht="18" customHeight="1" x14ac:dyDescent="0.3">
      <c r="A64" s="245" t="s">
        <v>7</v>
      </c>
      <c r="B64" s="246"/>
      <c r="C64" s="118">
        <f>+C63+C60+C57+C54+C51+C44+C37+C27</f>
        <v>56</v>
      </c>
      <c r="D64" s="159"/>
      <c r="E64" s="205">
        <f t="shared" ref="E64" si="16">+E63+E60+E57+E54+E51+E44+E37+E27</f>
        <v>42.484999999999999</v>
      </c>
      <c r="F64" s="107"/>
      <c r="G64" s="115">
        <f>G63+G60+G57+G54+G51+G44+G37+G27</f>
        <v>4120320.375</v>
      </c>
      <c r="H64" s="111"/>
      <c r="I64" s="112">
        <f t="shared" si="2"/>
        <v>0</v>
      </c>
      <c r="J64" s="111"/>
      <c r="K64" s="110"/>
      <c r="L64" s="115">
        <f>+L27+L37+L44+L51+L54+L57+L60+L63</f>
        <v>4970022.88</v>
      </c>
    </row>
    <row r="65" spans="1:12" x14ac:dyDescent="0.3">
      <c r="G65" s="61">
        <f>G64*12</f>
        <v>49443844.5</v>
      </c>
    </row>
    <row r="66" spans="1:12" ht="49.5" customHeight="1" x14ac:dyDescent="0.3">
      <c r="A66" s="239" t="s">
        <v>154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</row>
  </sheetData>
  <sheetProtection selectLockedCells="1" selectUnlockedCells="1"/>
  <mergeCells count="12">
    <mergeCell ref="A2:L2"/>
    <mergeCell ref="E1:L1"/>
    <mergeCell ref="A66:L66"/>
    <mergeCell ref="A64:B64"/>
    <mergeCell ref="A44:B44"/>
    <mergeCell ref="A27:B27"/>
    <mergeCell ref="A37:B37"/>
    <mergeCell ref="A51:B51"/>
    <mergeCell ref="A54:B54"/>
    <mergeCell ref="A57:B57"/>
    <mergeCell ref="A60:B60"/>
    <mergeCell ref="A63:B63"/>
  </mergeCells>
  <pageMargins left="0.31" right="0.19685039370078741" top="0.27559055118110237" bottom="0.27559055118110237" header="0.23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0"/>
  <sheetViews>
    <sheetView workbookViewId="0">
      <selection activeCell="N5" sqref="N5"/>
    </sheetView>
  </sheetViews>
  <sheetFormatPr defaultRowHeight="17.25" x14ac:dyDescent="0.3"/>
  <cols>
    <col min="1" max="1" width="4.140625" style="24" customWidth="1"/>
    <col min="2" max="2" width="28.140625" style="24" customWidth="1"/>
    <col min="3" max="3" width="10.5703125" style="5" customWidth="1"/>
    <col min="4" max="4" width="10.5703125" style="24" customWidth="1"/>
    <col min="5" max="5" width="10.85546875" style="5" customWidth="1"/>
    <col min="6" max="6" width="12.140625" style="24" hidden="1" customWidth="1"/>
    <col min="7" max="7" width="15" style="24" hidden="1" customWidth="1"/>
    <col min="8" max="8" width="9.7109375" style="48" hidden="1" customWidth="1"/>
    <col min="9" max="9" width="16.5703125" style="57" hidden="1" customWidth="1"/>
    <col min="10" max="10" width="0.140625" style="48" hidden="1" customWidth="1"/>
    <col min="11" max="11" width="15" style="48" customWidth="1"/>
    <col min="12" max="12" width="17" style="24" customWidth="1"/>
    <col min="13" max="14" width="9.140625" style="24"/>
    <col min="15" max="15" width="13.42578125" style="24" bestFit="1" customWidth="1"/>
    <col min="16" max="22" width="9.140625" style="24"/>
    <col min="23" max="23" width="17.7109375" style="24" bestFit="1" customWidth="1"/>
    <col min="24" max="16384" width="9.140625" style="24"/>
  </cols>
  <sheetData>
    <row r="1" spans="1:12" ht="59.25" customHeight="1" x14ac:dyDescent="0.3">
      <c r="E1" s="229" t="s">
        <v>156</v>
      </c>
      <c r="F1" s="229"/>
      <c r="G1" s="229"/>
      <c r="H1" s="229"/>
      <c r="I1" s="229"/>
      <c r="J1" s="229"/>
      <c r="K1" s="229"/>
      <c r="L1" s="229"/>
    </row>
    <row r="2" spans="1:12" ht="46.5" customHeight="1" x14ac:dyDescent="0.3">
      <c r="A2" s="231" t="s">
        <v>84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ht="19.5" customHeight="1" x14ac:dyDescent="0.3">
      <c r="A3" s="94"/>
      <c r="B3" s="94"/>
      <c r="C3" s="94"/>
      <c r="D3" s="94"/>
      <c r="E3" s="94"/>
      <c r="F3" s="94"/>
      <c r="G3" s="37" t="s">
        <v>97</v>
      </c>
      <c r="L3" s="102" t="s">
        <v>163</v>
      </c>
    </row>
    <row r="4" spans="1:12" ht="66.75" customHeight="1" x14ac:dyDescent="0.3">
      <c r="A4" s="95" t="s">
        <v>0</v>
      </c>
      <c r="B4" s="95" t="s">
        <v>79</v>
      </c>
      <c r="C4" s="93" t="s">
        <v>95</v>
      </c>
      <c r="D4" s="93" t="s">
        <v>94</v>
      </c>
      <c r="E4" s="93" t="s">
        <v>94</v>
      </c>
      <c r="F4" s="93" t="s">
        <v>55</v>
      </c>
      <c r="G4" s="93" t="s">
        <v>80</v>
      </c>
      <c r="H4" s="23"/>
      <c r="I4" s="50"/>
      <c r="J4" s="23"/>
      <c r="K4" s="93" t="s">
        <v>55</v>
      </c>
      <c r="L4" s="96" t="s">
        <v>107</v>
      </c>
    </row>
    <row r="5" spans="1:12" x14ac:dyDescent="0.3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5</v>
      </c>
      <c r="G5" s="78">
        <v>6</v>
      </c>
      <c r="H5" s="91"/>
      <c r="I5" s="137"/>
      <c r="J5" s="91"/>
      <c r="K5" s="79">
        <v>6</v>
      </c>
      <c r="L5" s="79">
        <v>7</v>
      </c>
    </row>
    <row r="6" spans="1:12" ht="15" customHeight="1" x14ac:dyDescent="0.3">
      <c r="A6" s="73">
        <v>1</v>
      </c>
      <c r="B6" s="76" t="s">
        <v>1</v>
      </c>
      <c r="C6" s="149">
        <v>1</v>
      </c>
      <c r="D6" s="154">
        <v>1</v>
      </c>
      <c r="E6" s="154">
        <f>C6*D6</f>
        <v>1</v>
      </c>
      <c r="F6" s="32">
        <v>180000</v>
      </c>
      <c r="G6" s="32">
        <f>F6*C6*D6</f>
        <v>180000</v>
      </c>
      <c r="H6" s="206">
        <v>0.08</v>
      </c>
      <c r="I6" s="207">
        <f>K6-F6</f>
        <v>20000</v>
      </c>
      <c r="J6" s="208">
        <f>F6*H6</f>
        <v>14400</v>
      </c>
      <c r="K6" s="32">
        <v>200000</v>
      </c>
      <c r="L6" s="32">
        <f>E6*K6</f>
        <v>200000</v>
      </c>
    </row>
    <row r="7" spans="1:12" x14ac:dyDescent="0.3">
      <c r="A7" s="73">
        <v>2</v>
      </c>
      <c r="B7" s="76" t="s">
        <v>8</v>
      </c>
      <c r="C7" s="149">
        <v>1</v>
      </c>
      <c r="D7" s="154">
        <v>1</v>
      </c>
      <c r="E7" s="154">
        <f t="shared" ref="E7:E8" si="0">C7*D7</f>
        <v>1</v>
      </c>
      <c r="F7" s="32">
        <v>115000</v>
      </c>
      <c r="G7" s="32">
        <f t="shared" ref="G7:G44" si="1">F7*C7*D7</f>
        <v>115000</v>
      </c>
      <c r="H7" s="206">
        <v>0.08</v>
      </c>
      <c r="I7" s="207">
        <f t="shared" ref="I7:I68" si="2">K7-F7</f>
        <v>19200</v>
      </c>
      <c r="J7" s="208">
        <f>F7*H7</f>
        <v>9200</v>
      </c>
      <c r="K7" s="32">
        <v>134200</v>
      </c>
      <c r="L7" s="32">
        <f t="shared" ref="L7:L8" si="3">E7*K7</f>
        <v>134200</v>
      </c>
    </row>
    <row r="8" spans="1:12" x14ac:dyDescent="0.3">
      <c r="A8" s="73">
        <v>3</v>
      </c>
      <c r="B8" s="76" t="s">
        <v>3</v>
      </c>
      <c r="C8" s="149">
        <v>1</v>
      </c>
      <c r="D8" s="154">
        <v>1</v>
      </c>
      <c r="E8" s="154">
        <f t="shared" si="0"/>
        <v>1</v>
      </c>
      <c r="F8" s="32">
        <v>91275</v>
      </c>
      <c r="G8" s="32">
        <f t="shared" si="1"/>
        <v>91275</v>
      </c>
      <c r="H8" s="209">
        <v>8725</v>
      </c>
      <c r="I8" s="207">
        <f t="shared" si="2"/>
        <v>22725</v>
      </c>
      <c r="J8" s="208"/>
      <c r="K8" s="32">
        <v>114000</v>
      </c>
      <c r="L8" s="32">
        <f t="shared" si="3"/>
        <v>114000</v>
      </c>
    </row>
    <row r="9" spans="1:12" s="25" customFormat="1" x14ac:dyDescent="0.3">
      <c r="A9" s="79"/>
      <c r="B9" s="80" t="s">
        <v>49</v>
      </c>
      <c r="C9" s="82"/>
      <c r="D9" s="79"/>
      <c r="E9" s="79"/>
      <c r="F9" s="32"/>
      <c r="G9" s="32"/>
      <c r="H9" s="209"/>
      <c r="I9" s="207">
        <f t="shared" si="2"/>
        <v>0</v>
      </c>
      <c r="J9" s="208"/>
      <c r="K9" s="32"/>
      <c r="L9" s="211"/>
    </row>
    <row r="10" spans="1:12" ht="30.75" customHeight="1" x14ac:dyDescent="0.3">
      <c r="A10" s="73">
        <v>4</v>
      </c>
      <c r="B10" s="76" t="s">
        <v>10</v>
      </c>
      <c r="C10" s="149">
        <v>1</v>
      </c>
      <c r="D10" s="154">
        <v>1</v>
      </c>
      <c r="E10" s="154">
        <f>C10*D10</f>
        <v>1</v>
      </c>
      <c r="F10" s="32">
        <v>115000</v>
      </c>
      <c r="G10" s="32">
        <f t="shared" si="1"/>
        <v>115000</v>
      </c>
      <c r="H10" s="206">
        <v>0.08</v>
      </c>
      <c r="I10" s="207">
        <f t="shared" si="2"/>
        <v>9200</v>
      </c>
      <c r="J10" s="208">
        <f>F10*H10</f>
        <v>9200</v>
      </c>
      <c r="K10" s="32">
        <v>124200</v>
      </c>
      <c r="L10" s="32">
        <f>E10*K10</f>
        <v>124200</v>
      </c>
    </row>
    <row r="11" spans="1:12" x14ac:dyDescent="0.3">
      <c r="A11" s="73">
        <v>5</v>
      </c>
      <c r="B11" s="75" t="s">
        <v>11</v>
      </c>
      <c r="C11" s="149">
        <v>8</v>
      </c>
      <c r="D11" s="154">
        <v>0.625</v>
      </c>
      <c r="E11" s="154">
        <f t="shared" ref="E11:E25" si="4">C11*D11</f>
        <v>5</v>
      </c>
      <c r="F11" s="32">
        <v>96275</v>
      </c>
      <c r="G11" s="32">
        <f t="shared" si="1"/>
        <v>481375</v>
      </c>
      <c r="H11" s="206">
        <v>0.08</v>
      </c>
      <c r="I11" s="207">
        <f t="shared" si="2"/>
        <v>23533</v>
      </c>
      <c r="J11" s="208">
        <f t="shared" ref="J11:J12" si="5">F11*H11</f>
        <v>7702</v>
      </c>
      <c r="K11" s="32">
        <v>119808</v>
      </c>
      <c r="L11" s="32">
        <f t="shared" ref="L11:L25" si="6">E11*K11</f>
        <v>599040</v>
      </c>
    </row>
    <row r="12" spans="1:12" x14ac:dyDescent="0.3">
      <c r="A12" s="154">
        <v>6</v>
      </c>
      <c r="B12" s="75" t="s">
        <v>50</v>
      </c>
      <c r="C12" s="149">
        <v>1</v>
      </c>
      <c r="D12" s="154">
        <v>0.75</v>
      </c>
      <c r="E12" s="154">
        <f t="shared" si="4"/>
        <v>0.75</v>
      </c>
      <c r="F12" s="32">
        <f>91275+5000</f>
        <v>96275</v>
      </c>
      <c r="G12" s="32">
        <f t="shared" si="1"/>
        <v>72206.25</v>
      </c>
      <c r="H12" s="206">
        <v>0.08</v>
      </c>
      <c r="I12" s="207">
        <f t="shared" si="2"/>
        <v>23533</v>
      </c>
      <c r="J12" s="208">
        <f t="shared" si="5"/>
        <v>7702</v>
      </c>
      <c r="K12" s="32">
        <v>119808</v>
      </c>
      <c r="L12" s="32">
        <f t="shared" si="6"/>
        <v>89856</v>
      </c>
    </row>
    <row r="13" spans="1:12" x14ac:dyDescent="0.3">
      <c r="A13" s="154">
        <v>7</v>
      </c>
      <c r="B13" s="76" t="s">
        <v>13</v>
      </c>
      <c r="C13" s="149">
        <v>1</v>
      </c>
      <c r="D13" s="154">
        <v>1</v>
      </c>
      <c r="E13" s="154">
        <f t="shared" si="4"/>
        <v>1</v>
      </c>
      <c r="F13" s="32">
        <v>91275</v>
      </c>
      <c r="G13" s="32">
        <f t="shared" si="1"/>
        <v>91275</v>
      </c>
      <c r="H13" s="209">
        <v>8725</v>
      </c>
      <c r="I13" s="207">
        <f t="shared" si="2"/>
        <v>16725</v>
      </c>
      <c r="J13" s="208"/>
      <c r="K13" s="32">
        <v>108000</v>
      </c>
      <c r="L13" s="32">
        <f t="shared" si="6"/>
        <v>108000</v>
      </c>
    </row>
    <row r="14" spans="1:12" x14ac:dyDescent="0.3">
      <c r="A14" s="154">
        <v>8</v>
      </c>
      <c r="B14" s="76" t="s">
        <v>14</v>
      </c>
      <c r="C14" s="149">
        <v>1</v>
      </c>
      <c r="D14" s="154">
        <v>1</v>
      </c>
      <c r="E14" s="154">
        <f t="shared" si="4"/>
        <v>1</v>
      </c>
      <c r="F14" s="32">
        <v>91275</v>
      </c>
      <c r="G14" s="32">
        <f t="shared" si="1"/>
        <v>91275</v>
      </c>
      <c r="H14" s="209">
        <v>8725</v>
      </c>
      <c r="I14" s="207">
        <f t="shared" si="2"/>
        <v>16725</v>
      </c>
      <c r="J14" s="208"/>
      <c r="K14" s="32">
        <v>108000</v>
      </c>
      <c r="L14" s="32">
        <f t="shared" si="6"/>
        <v>108000</v>
      </c>
    </row>
    <row r="15" spans="1:12" x14ac:dyDescent="0.3">
      <c r="A15" s="154">
        <v>9</v>
      </c>
      <c r="B15" s="75" t="s">
        <v>15</v>
      </c>
      <c r="C15" s="149">
        <v>4</v>
      </c>
      <c r="D15" s="154">
        <v>1</v>
      </c>
      <c r="E15" s="154">
        <f t="shared" si="4"/>
        <v>4</v>
      </c>
      <c r="F15" s="32">
        <v>94275</v>
      </c>
      <c r="G15" s="32">
        <f t="shared" si="1"/>
        <v>377100</v>
      </c>
      <c r="H15" s="206">
        <v>0.08</v>
      </c>
      <c r="I15" s="207">
        <f t="shared" si="2"/>
        <v>17725</v>
      </c>
      <c r="J15" s="208">
        <f>F15*H15</f>
        <v>7542</v>
      </c>
      <c r="K15" s="32">
        <v>112000</v>
      </c>
      <c r="L15" s="32">
        <f t="shared" si="6"/>
        <v>448000</v>
      </c>
    </row>
    <row r="16" spans="1:12" x14ac:dyDescent="0.3">
      <c r="A16" s="154">
        <v>10</v>
      </c>
      <c r="B16" s="75" t="s">
        <v>16</v>
      </c>
      <c r="C16" s="149">
        <v>1</v>
      </c>
      <c r="D16" s="154">
        <v>1</v>
      </c>
      <c r="E16" s="154">
        <f t="shared" si="4"/>
        <v>1</v>
      </c>
      <c r="F16" s="32">
        <f>91275+5000</f>
        <v>96275</v>
      </c>
      <c r="G16" s="32">
        <f t="shared" si="1"/>
        <v>96275</v>
      </c>
      <c r="H16" s="206">
        <v>0.08</v>
      </c>
      <c r="I16" s="207">
        <f t="shared" si="2"/>
        <v>23533</v>
      </c>
      <c r="J16" s="208">
        <f t="shared" ref="J16:J17" si="7">F16*H16</f>
        <v>7702</v>
      </c>
      <c r="K16" s="32">
        <v>119808</v>
      </c>
      <c r="L16" s="32">
        <f t="shared" si="6"/>
        <v>119808</v>
      </c>
    </row>
    <row r="17" spans="1:12" x14ac:dyDescent="0.3">
      <c r="A17" s="154">
        <v>11</v>
      </c>
      <c r="B17" s="75" t="s">
        <v>17</v>
      </c>
      <c r="C17" s="149">
        <v>1</v>
      </c>
      <c r="D17" s="154">
        <v>0.75</v>
      </c>
      <c r="E17" s="154">
        <f t="shared" si="4"/>
        <v>0.75</v>
      </c>
      <c r="F17" s="32">
        <f>91275+5000</f>
        <v>96275</v>
      </c>
      <c r="G17" s="32">
        <f t="shared" si="1"/>
        <v>72206.25</v>
      </c>
      <c r="H17" s="206">
        <v>0.08</v>
      </c>
      <c r="I17" s="207">
        <f t="shared" si="2"/>
        <v>23533</v>
      </c>
      <c r="J17" s="208">
        <f t="shared" si="7"/>
        <v>7702</v>
      </c>
      <c r="K17" s="32">
        <v>119808</v>
      </c>
      <c r="L17" s="32">
        <f t="shared" si="6"/>
        <v>89856</v>
      </c>
    </row>
    <row r="18" spans="1:12" x14ac:dyDescent="0.3">
      <c r="A18" s="154">
        <v>12</v>
      </c>
      <c r="B18" s="75" t="s">
        <v>18</v>
      </c>
      <c r="C18" s="149">
        <v>1</v>
      </c>
      <c r="D18" s="154">
        <v>1</v>
      </c>
      <c r="E18" s="154">
        <f t="shared" si="4"/>
        <v>1</v>
      </c>
      <c r="F18" s="32">
        <v>88312</v>
      </c>
      <c r="G18" s="32">
        <f t="shared" si="1"/>
        <v>88312</v>
      </c>
      <c r="H18" s="209">
        <v>8725</v>
      </c>
      <c r="I18" s="207">
        <f t="shared" si="2"/>
        <v>19688</v>
      </c>
      <c r="J18" s="208"/>
      <c r="K18" s="32">
        <v>108000</v>
      </c>
      <c r="L18" s="32">
        <f t="shared" si="6"/>
        <v>108000</v>
      </c>
    </row>
    <row r="19" spans="1:12" x14ac:dyDescent="0.3">
      <c r="A19" s="154">
        <v>13</v>
      </c>
      <c r="B19" s="76" t="s">
        <v>4</v>
      </c>
      <c r="C19" s="149">
        <v>1</v>
      </c>
      <c r="D19" s="154">
        <v>1</v>
      </c>
      <c r="E19" s="154">
        <f t="shared" si="4"/>
        <v>1</v>
      </c>
      <c r="F19" s="32">
        <v>91275</v>
      </c>
      <c r="G19" s="32">
        <f t="shared" si="1"/>
        <v>91275</v>
      </c>
      <c r="H19" s="209">
        <v>8725</v>
      </c>
      <c r="I19" s="207">
        <f t="shared" si="2"/>
        <v>28725</v>
      </c>
      <c r="J19" s="208"/>
      <c r="K19" s="32">
        <v>120000</v>
      </c>
      <c r="L19" s="32">
        <f t="shared" si="6"/>
        <v>120000</v>
      </c>
    </row>
    <row r="20" spans="1:12" x14ac:dyDescent="0.3">
      <c r="A20" s="154">
        <v>14</v>
      </c>
      <c r="B20" s="76" t="s">
        <v>19</v>
      </c>
      <c r="C20" s="149">
        <v>1</v>
      </c>
      <c r="D20" s="154">
        <v>1</v>
      </c>
      <c r="E20" s="154">
        <f t="shared" si="4"/>
        <v>1</v>
      </c>
      <c r="F20" s="32">
        <v>91275</v>
      </c>
      <c r="G20" s="32">
        <f t="shared" si="1"/>
        <v>91275</v>
      </c>
      <c r="H20" s="209">
        <v>8725</v>
      </c>
      <c r="I20" s="207">
        <f t="shared" si="2"/>
        <v>16725</v>
      </c>
      <c r="J20" s="208"/>
      <c r="K20" s="32">
        <v>108000</v>
      </c>
      <c r="L20" s="32">
        <f t="shared" si="6"/>
        <v>108000</v>
      </c>
    </row>
    <row r="21" spans="1:12" x14ac:dyDescent="0.3">
      <c r="A21" s="154">
        <v>15</v>
      </c>
      <c r="B21" s="76" t="s">
        <v>20</v>
      </c>
      <c r="C21" s="149">
        <v>1</v>
      </c>
      <c r="D21" s="154">
        <v>0.5</v>
      </c>
      <c r="E21" s="154">
        <f t="shared" si="4"/>
        <v>0.5</v>
      </c>
      <c r="F21" s="32">
        <v>91275</v>
      </c>
      <c r="G21" s="32">
        <f t="shared" si="1"/>
        <v>45637.5</v>
      </c>
      <c r="H21" s="209">
        <v>8725</v>
      </c>
      <c r="I21" s="207">
        <f t="shared" si="2"/>
        <v>16725</v>
      </c>
      <c r="J21" s="208"/>
      <c r="K21" s="32">
        <v>108000</v>
      </c>
      <c r="L21" s="32">
        <f t="shared" si="6"/>
        <v>54000</v>
      </c>
    </row>
    <row r="22" spans="1:12" x14ac:dyDescent="0.3">
      <c r="A22" s="154">
        <v>16</v>
      </c>
      <c r="B22" s="76" t="s">
        <v>5</v>
      </c>
      <c r="C22" s="149">
        <v>1</v>
      </c>
      <c r="D22" s="154">
        <v>0.5</v>
      </c>
      <c r="E22" s="154">
        <f t="shared" si="4"/>
        <v>0.5</v>
      </c>
      <c r="F22" s="32">
        <v>91275</v>
      </c>
      <c r="G22" s="32">
        <f t="shared" si="1"/>
        <v>45637.5</v>
      </c>
      <c r="H22" s="209">
        <v>8725</v>
      </c>
      <c r="I22" s="207">
        <f t="shared" si="2"/>
        <v>16725</v>
      </c>
      <c r="J22" s="208"/>
      <c r="K22" s="32">
        <v>108000</v>
      </c>
      <c r="L22" s="32">
        <f t="shared" si="6"/>
        <v>54000</v>
      </c>
    </row>
    <row r="23" spans="1:12" x14ac:dyDescent="0.3">
      <c r="A23" s="154">
        <v>17</v>
      </c>
      <c r="B23" s="75" t="s">
        <v>21</v>
      </c>
      <c r="C23" s="149">
        <v>1</v>
      </c>
      <c r="D23" s="154">
        <v>0.25</v>
      </c>
      <c r="E23" s="154">
        <f t="shared" si="4"/>
        <v>0.25</v>
      </c>
      <c r="F23" s="32">
        <v>91275</v>
      </c>
      <c r="G23" s="32">
        <f t="shared" si="1"/>
        <v>22818.75</v>
      </c>
      <c r="H23" s="209">
        <v>8725</v>
      </c>
      <c r="I23" s="207">
        <f t="shared" si="2"/>
        <v>16725</v>
      </c>
      <c r="J23" s="208"/>
      <c r="K23" s="32">
        <v>108000</v>
      </c>
      <c r="L23" s="32">
        <f t="shared" si="6"/>
        <v>27000</v>
      </c>
    </row>
    <row r="24" spans="1:12" x14ac:dyDescent="0.3">
      <c r="A24" s="154">
        <v>18</v>
      </c>
      <c r="B24" s="75" t="s">
        <v>22</v>
      </c>
      <c r="C24" s="149">
        <v>1</v>
      </c>
      <c r="D24" s="154">
        <v>1</v>
      </c>
      <c r="E24" s="154">
        <f t="shared" si="4"/>
        <v>1</v>
      </c>
      <c r="F24" s="32">
        <v>91275</v>
      </c>
      <c r="G24" s="32">
        <f t="shared" si="1"/>
        <v>91275</v>
      </c>
      <c r="H24" s="209">
        <v>8725</v>
      </c>
      <c r="I24" s="207">
        <f t="shared" si="2"/>
        <v>16725</v>
      </c>
      <c r="J24" s="208"/>
      <c r="K24" s="32">
        <v>108000</v>
      </c>
      <c r="L24" s="32">
        <f t="shared" si="6"/>
        <v>108000</v>
      </c>
    </row>
    <row r="25" spans="1:12" x14ac:dyDescent="0.3">
      <c r="A25" s="154">
        <v>19</v>
      </c>
      <c r="B25" s="75" t="s">
        <v>6</v>
      </c>
      <c r="C25" s="149">
        <v>1</v>
      </c>
      <c r="D25" s="154">
        <v>1</v>
      </c>
      <c r="E25" s="154">
        <f t="shared" si="4"/>
        <v>1</v>
      </c>
      <c r="F25" s="32">
        <v>88312</v>
      </c>
      <c r="G25" s="32">
        <f t="shared" si="1"/>
        <v>88312</v>
      </c>
      <c r="H25" s="209">
        <v>8725</v>
      </c>
      <c r="I25" s="207">
        <f t="shared" si="2"/>
        <v>19688</v>
      </c>
      <c r="J25" s="208"/>
      <c r="K25" s="32">
        <v>108000</v>
      </c>
      <c r="L25" s="32">
        <f t="shared" si="6"/>
        <v>108000</v>
      </c>
    </row>
    <row r="26" spans="1:12" s="26" customFormat="1" x14ac:dyDescent="0.3">
      <c r="A26" s="237" t="s">
        <v>23</v>
      </c>
      <c r="B26" s="238"/>
      <c r="C26" s="156">
        <f>SUM(C6:C25)</f>
        <v>29</v>
      </c>
      <c r="D26" s="156"/>
      <c r="E26" s="156">
        <f t="shared" ref="E26" si="8">SUM(E6:E25)</f>
        <v>23.75</v>
      </c>
      <c r="F26" s="32"/>
      <c r="G26" s="210">
        <f>SUM(G6:G25)</f>
        <v>2347530.25</v>
      </c>
      <c r="H26" s="209"/>
      <c r="I26" s="207">
        <f t="shared" si="2"/>
        <v>0</v>
      </c>
      <c r="J26" s="208"/>
      <c r="K26" s="212">
        <v>0</v>
      </c>
      <c r="L26" s="210">
        <f>SUM(L6:L25)</f>
        <v>2821960</v>
      </c>
    </row>
    <row r="27" spans="1:12" s="25" customFormat="1" ht="25.5" customHeight="1" x14ac:dyDescent="0.3">
      <c r="A27" s="79"/>
      <c r="B27" s="81" t="s">
        <v>51</v>
      </c>
      <c r="C27" s="82"/>
      <c r="D27" s="79"/>
      <c r="E27" s="79"/>
      <c r="F27" s="32"/>
      <c r="G27" s="32"/>
      <c r="H27" s="209"/>
      <c r="I27" s="207">
        <f t="shared" si="2"/>
        <v>0</v>
      </c>
      <c r="J27" s="208"/>
      <c r="K27" s="32"/>
      <c r="L27" s="211"/>
    </row>
    <row r="28" spans="1:12" ht="27" x14ac:dyDescent="0.3">
      <c r="A28" s="73">
        <v>20</v>
      </c>
      <c r="B28" s="76" t="s">
        <v>10</v>
      </c>
      <c r="C28" s="149">
        <v>1</v>
      </c>
      <c r="D28" s="154">
        <v>0.5</v>
      </c>
      <c r="E28" s="154">
        <f>C28*D28</f>
        <v>0.5</v>
      </c>
      <c r="F28" s="32">
        <v>115000</v>
      </c>
      <c r="G28" s="32">
        <f t="shared" si="1"/>
        <v>57500</v>
      </c>
      <c r="H28" s="206">
        <v>0.08</v>
      </c>
      <c r="I28" s="207">
        <f t="shared" si="2"/>
        <v>9200</v>
      </c>
      <c r="J28" s="208">
        <f>F28*H28</f>
        <v>9200</v>
      </c>
      <c r="K28" s="32">
        <v>124200</v>
      </c>
      <c r="L28" s="32">
        <f>E28*K28</f>
        <v>62100</v>
      </c>
    </row>
    <row r="29" spans="1:12" x14ac:dyDescent="0.3">
      <c r="A29" s="73">
        <v>21</v>
      </c>
      <c r="B29" s="75" t="s">
        <v>11</v>
      </c>
      <c r="C29" s="149">
        <v>4</v>
      </c>
      <c r="D29" s="154">
        <v>0.56000000000000005</v>
      </c>
      <c r="E29" s="154">
        <f t="shared" ref="E29:E34" si="9">C29*D29</f>
        <v>2.2400000000000002</v>
      </c>
      <c r="F29" s="32">
        <v>96275</v>
      </c>
      <c r="G29" s="32">
        <f t="shared" si="1"/>
        <v>215656.00000000003</v>
      </c>
      <c r="H29" s="209">
        <v>8725</v>
      </c>
      <c r="I29" s="207">
        <f t="shared" si="2"/>
        <v>23533</v>
      </c>
      <c r="J29" s="208"/>
      <c r="K29" s="32">
        <v>119808</v>
      </c>
      <c r="L29" s="32">
        <f t="shared" ref="L29:L34" si="10">E29*K29</f>
        <v>268369.92000000004</v>
      </c>
    </row>
    <row r="30" spans="1:12" x14ac:dyDescent="0.3">
      <c r="A30" s="73">
        <v>22</v>
      </c>
      <c r="B30" s="76" t="s">
        <v>13</v>
      </c>
      <c r="C30" s="149">
        <v>1</v>
      </c>
      <c r="D30" s="154">
        <v>0.75</v>
      </c>
      <c r="E30" s="154">
        <f t="shared" si="9"/>
        <v>0.75</v>
      </c>
      <c r="F30" s="32">
        <v>88312</v>
      </c>
      <c r="G30" s="32">
        <f t="shared" si="1"/>
        <v>66234</v>
      </c>
      <c r="H30" s="209">
        <v>8725</v>
      </c>
      <c r="I30" s="207">
        <f t="shared" si="2"/>
        <v>19688</v>
      </c>
      <c r="J30" s="208"/>
      <c r="K30" s="32">
        <v>108000</v>
      </c>
      <c r="L30" s="32">
        <f t="shared" si="10"/>
        <v>81000</v>
      </c>
    </row>
    <row r="31" spans="1:12" x14ac:dyDescent="0.3">
      <c r="A31" s="73">
        <v>23</v>
      </c>
      <c r="B31" s="75" t="s">
        <v>15</v>
      </c>
      <c r="C31" s="149">
        <v>2</v>
      </c>
      <c r="D31" s="154">
        <v>1</v>
      </c>
      <c r="E31" s="154">
        <f t="shared" si="9"/>
        <v>2</v>
      </c>
      <c r="F31" s="32">
        <v>94275</v>
      </c>
      <c r="G31" s="32">
        <f t="shared" si="1"/>
        <v>188550</v>
      </c>
      <c r="H31" s="206">
        <v>0.08</v>
      </c>
      <c r="I31" s="207">
        <f t="shared" si="2"/>
        <v>17725</v>
      </c>
      <c r="J31" s="208">
        <f>F31*H31</f>
        <v>7542</v>
      </c>
      <c r="K31" s="32">
        <v>112000</v>
      </c>
      <c r="L31" s="32">
        <f t="shared" si="10"/>
        <v>224000</v>
      </c>
    </row>
    <row r="32" spans="1:12" x14ac:dyDescent="0.3">
      <c r="A32" s="73">
        <v>24</v>
      </c>
      <c r="B32" s="76" t="s">
        <v>19</v>
      </c>
      <c r="C32" s="149">
        <v>1</v>
      </c>
      <c r="D32" s="154">
        <v>0.5</v>
      </c>
      <c r="E32" s="154">
        <f t="shared" si="9"/>
        <v>0.5</v>
      </c>
      <c r="F32" s="32">
        <v>91275</v>
      </c>
      <c r="G32" s="32">
        <f t="shared" si="1"/>
        <v>45637.5</v>
      </c>
      <c r="H32" s="209">
        <v>8725</v>
      </c>
      <c r="I32" s="207">
        <f t="shared" si="2"/>
        <v>16725</v>
      </c>
      <c r="J32" s="208"/>
      <c r="K32" s="32">
        <v>108000</v>
      </c>
      <c r="L32" s="32">
        <f t="shared" si="10"/>
        <v>54000</v>
      </c>
    </row>
    <row r="33" spans="1:23" x14ac:dyDescent="0.3">
      <c r="A33" s="73">
        <v>25</v>
      </c>
      <c r="B33" s="76" t="s">
        <v>20</v>
      </c>
      <c r="C33" s="149">
        <v>1</v>
      </c>
      <c r="D33" s="154">
        <v>0.5</v>
      </c>
      <c r="E33" s="154">
        <f t="shared" si="9"/>
        <v>0.5</v>
      </c>
      <c r="F33" s="32">
        <v>91275</v>
      </c>
      <c r="G33" s="32">
        <f t="shared" si="1"/>
        <v>45637.5</v>
      </c>
      <c r="H33" s="209">
        <v>8725</v>
      </c>
      <c r="I33" s="207">
        <f t="shared" si="2"/>
        <v>16725</v>
      </c>
      <c r="J33" s="208"/>
      <c r="K33" s="32">
        <v>108000</v>
      </c>
      <c r="L33" s="32">
        <f t="shared" si="10"/>
        <v>54000</v>
      </c>
    </row>
    <row r="34" spans="1:23" x14ac:dyDescent="0.3">
      <c r="A34" s="73">
        <v>26</v>
      </c>
      <c r="B34" s="75" t="s">
        <v>18</v>
      </c>
      <c r="C34" s="149">
        <v>1</v>
      </c>
      <c r="D34" s="154">
        <v>0.5</v>
      </c>
      <c r="E34" s="154">
        <f t="shared" si="9"/>
        <v>0.5</v>
      </c>
      <c r="F34" s="32">
        <v>91275</v>
      </c>
      <c r="G34" s="32">
        <f t="shared" si="1"/>
        <v>45637.5</v>
      </c>
      <c r="H34" s="209">
        <v>8725</v>
      </c>
      <c r="I34" s="207">
        <f t="shared" si="2"/>
        <v>16725</v>
      </c>
      <c r="J34" s="208"/>
      <c r="K34" s="32">
        <v>108000</v>
      </c>
      <c r="L34" s="32">
        <f t="shared" si="10"/>
        <v>54000</v>
      </c>
      <c r="W34" s="153"/>
    </row>
    <row r="35" spans="1:23" s="26" customFormat="1" x14ac:dyDescent="0.3">
      <c r="A35" s="237" t="s">
        <v>52</v>
      </c>
      <c r="B35" s="238"/>
      <c r="C35" s="156">
        <f>SUM(C28:C34)</f>
        <v>11</v>
      </c>
      <c r="D35" s="20"/>
      <c r="E35" s="20">
        <f>SUM(E28:E34)</f>
        <v>6.99</v>
      </c>
      <c r="F35" s="32"/>
      <c r="G35" s="210">
        <f>SUM(G28:G34)</f>
        <v>664852.5</v>
      </c>
      <c r="H35" s="209"/>
      <c r="I35" s="207">
        <f t="shared" si="2"/>
        <v>0</v>
      </c>
      <c r="J35" s="208"/>
      <c r="K35" s="32"/>
      <c r="L35" s="210">
        <f>SUM(L28:L34)</f>
        <v>797469.92</v>
      </c>
    </row>
    <row r="36" spans="1:23" s="25" customFormat="1" ht="27.75" customHeight="1" x14ac:dyDescent="0.3">
      <c r="A36" s="79"/>
      <c r="B36" s="81" t="s">
        <v>53</v>
      </c>
      <c r="C36" s="82"/>
      <c r="D36" s="79"/>
      <c r="E36" s="79"/>
      <c r="F36" s="32"/>
      <c r="G36" s="32"/>
      <c r="H36" s="209"/>
      <c r="I36" s="207">
        <f t="shared" si="2"/>
        <v>0</v>
      </c>
      <c r="J36" s="208"/>
      <c r="K36" s="32"/>
      <c r="L36" s="211"/>
    </row>
    <row r="37" spans="1:23" ht="31.5" customHeight="1" x14ac:dyDescent="0.3">
      <c r="A37" s="73">
        <v>27</v>
      </c>
      <c r="B37" s="76" t="s">
        <v>10</v>
      </c>
      <c r="C37" s="149">
        <v>1</v>
      </c>
      <c r="D37" s="154">
        <v>0.5</v>
      </c>
      <c r="E37" s="154">
        <f>C37*D37</f>
        <v>0.5</v>
      </c>
      <c r="F37" s="32">
        <v>115000</v>
      </c>
      <c r="G37" s="32">
        <f t="shared" si="1"/>
        <v>57500</v>
      </c>
      <c r="H37" s="206">
        <v>0.08</v>
      </c>
      <c r="I37" s="207">
        <f t="shared" si="2"/>
        <v>9200</v>
      </c>
      <c r="J37" s="208">
        <f>F37*H37</f>
        <v>9200</v>
      </c>
      <c r="K37" s="32">
        <v>124200</v>
      </c>
      <c r="L37" s="32">
        <f>E37*K37</f>
        <v>62100</v>
      </c>
    </row>
    <row r="38" spans="1:23" x14ac:dyDescent="0.3">
      <c r="A38" s="73">
        <v>28</v>
      </c>
      <c r="B38" s="75" t="s">
        <v>11</v>
      </c>
      <c r="C38" s="149">
        <v>4</v>
      </c>
      <c r="D38" s="154">
        <v>0.56000000000000005</v>
      </c>
      <c r="E38" s="154">
        <f t="shared" ref="E38:E44" si="11">C38*D38</f>
        <v>2.2400000000000002</v>
      </c>
      <c r="F38" s="32">
        <v>96275</v>
      </c>
      <c r="G38" s="32">
        <f t="shared" si="1"/>
        <v>215656.00000000003</v>
      </c>
      <c r="H38" s="206">
        <v>0.08</v>
      </c>
      <c r="I38" s="207">
        <f t="shared" si="2"/>
        <v>23533</v>
      </c>
      <c r="J38" s="208">
        <f t="shared" ref="J38" si="12">F38*H38</f>
        <v>7702</v>
      </c>
      <c r="K38" s="32">
        <v>119808</v>
      </c>
      <c r="L38" s="32">
        <f t="shared" ref="L38:L44" si="13">E38*K38</f>
        <v>268369.92000000004</v>
      </c>
    </row>
    <row r="39" spans="1:23" x14ac:dyDescent="0.3">
      <c r="A39" s="154">
        <v>29</v>
      </c>
      <c r="B39" s="76" t="s">
        <v>13</v>
      </c>
      <c r="C39" s="149">
        <v>1</v>
      </c>
      <c r="D39" s="154">
        <v>1</v>
      </c>
      <c r="E39" s="154">
        <f t="shared" si="11"/>
        <v>1</v>
      </c>
      <c r="F39" s="32">
        <v>88312</v>
      </c>
      <c r="G39" s="32">
        <f t="shared" si="1"/>
        <v>88312</v>
      </c>
      <c r="H39" s="209">
        <v>8725</v>
      </c>
      <c r="I39" s="207">
        <f t="shared" si="2"/>
        <v>19688</v>
      </c>
      <c r="J39" s="208"/>
      <c r="K39" s="32">
        <v>108000</v>
      </c>
      <c r="L39" s="32">
        <f t="shared" si="13"/>
        <v>108000</v>
      </c>
    </row>
    <row r="40" spans="1:23" x14ac:dyDescent="0.3">
      <c r="A40" s="154">
        <v>30</v>
      </c>
      <c r="B40" s="75" t="s">
        <v>15</v>
      </c>
      <c r="C40" s="149">
        <v>2</v>
      </c>
      <c r="D40" s="154">
        <v>1</v>
      </c>
      <c r="E40" s="154">
        <f t="shared" si="11"/>
        <v>2</v>
      </c>
      <c r="F40" s="32">
        <v>94275</v>
      </c>
      <c r="G40" s="32">
        <f t="shared" si="1"/>
        <v>188550</v>
      </c>
      <c r="H40" s="206">
        <v>0.08</v>
      </c>
      <c r="I40" s="207">
        <f t="shared" si="2"/>
        <v>17725</v>
      </c>
      <c r="J40" s="208">
        <f>F40*H40</f>
        <v>7542</v>
      </c>
      <c r="K40" s="32">
        <v>112000</v>
      </c>
      <c r="L40" s="32">
        <f t="shared" si="13"/>
        <v>224000</v>
      </c>
    </row>
    <row r="41" spans="1:23" x14ac:dyDescent="0.3">
      <c r="A41" s="154">
        <v>31</v>
      </c>
      <c r="B41" s="76" t="s">
        <v>19</v>
      </c>
      <c r="C41" s="149">
        <v>1</v>
      </c>
      <c r="D41" s="154">
        <v>0.5</v>
      </c>
      <c r="E41" s="154">
        <f t="shared" si="11"/>
        <v>0.5</v>
      </c>
      <c r="F41" s="32">
        <v>91275</v>
      </c>
      <c r="G41" s="32">
        <f t="shared" si="1"/>
        <v>45637.5</v>
      </c>
      <c r="H41" s="209">
        <v>8725</v>
      </c>
      <c r="I41" s="207">
        <f t="shared" si="2"/>
        <v>16725</v>
      </c>
      <c r="J41" s="208"/>
      <c r="K41" s="32">
        <v>108000</v>
      </c>
      <c r="L41" s="32">
        <f t="shared" si="13"/>
        <v>54000</v>
      </c>
    </row>
    <row r="42" spans="1:23" x14ac:dyDescent="0.3">
      <c r="A42" s="154">
        <v>32</v>
      </c>
      <c r="B42" s="76" t="s">
        <v>4</v>
      </c>
      <c r="C42" s="149">
        <v>1</v>
      </c>
      <c r="D42" s="154">
        <v>0.5</v>
      </c>
      <c r="E42" s="154">
        <f t="shared" si="11"/>
        <v>0.5</v>
      </c>
      <c r="F42" s="32">
        <v>88312</v>
      </c>
      <c r="G42" s="32">
        <f t="shared" si="1"/>
        <v>44156</v>
      </c>
      <c r="H42" s="209">
        <v>8725</v>
      </c>
      <c r="I42" s="207">
        <f t="shared" si="2"/>
        <v>19688</v>
      </c>
      <c r="J42" s="208"/>
      <c r="K42" s="32">
        <v>108000</v>
      </c>
      <c r="L42" s="32">
        <f t="shared" si="13"/>
        <v>54000</v>
      </c>
    </row>
    <row r="43" spans="1:23" x14ac:dyDescent="0.3">
      <c r="A43" s="154">
        <v>33</v>
      </c>
      <c r="B43" s="75" t="s">
        <v>5</v>
      </c>
      <c r="C43" s="149">
        <v>1</v>
      </c>
      <c r="D43" s="154">
        <v>0.5</v>
      </c>
      <c r="E43" s="154">
        <f t="shared" si="11"/>
        <v>0.5</v>
      </c>
      <c r="F43" s="32">
        <v>91275</v>
      </c>
      <c r="G43" s="32">
        <f t="shared" si="1"/>
        <v>45637.5</v>
      </c>
      <c r="H43" s="209">
        <v>8725</v>
      </c>
      <c r="I43" s="207">
        <f t="shared" si="2"/>
        <v>16725</v>
      </c>
      <c r="J43" s="208"/>
      <c r="K43" s="32">
        <v>108000</v>
      </c>
      <c r="L43" s="32">
        <f t="shared" si="13"/>
        <v>54000</v>
      </c>
    </row>
    <row r="44" spans="1:23" x14ac:dyDescent="0.3">
      <c r="A44" s="154">
        <v>34</v>
      </c>
      <c r="B44" s="75" t="s">
        <v>18</v>
      </c>
      <c r="C44" s="149">
        <v>1</v>
      </c>
      <c r="D44" s="154">
        <v>0.5</v>
      </c>
      <c r="E44" s="154">
        <f t="shared" si="11"/>
        <v>0.5</v>
      </c>
      <c r="F44" s="32">
        <v>91275</v>
      </c>
      <c r="G44" s="32">
        <f t="shared" si="1"/>
        <v>45637.5</v>
      </c>
      <c r="H44" s="209">
        <v>8725</v>
      </c>
      <c r="I44" s="207">
        <f t="shared" si="2"/>
        <v>16725</v>
      </c>
      <c r="J44" s="208"/>
      <c r="K44" s="32">
        <v>108000</v>
      </c>
      <c r="L44" s="32">
        <f t="shared" si="13"/>
        <v>54000</v>
      </c>
    </row>
    <row r="45" spans="1:23" x14ac:dyDescent="0.3">
      <c r="A45" s="237" t="s">
        <v>54</v>
      </c>
      <c r="B45" s="238"/>
      <c r="C45" s="156">
        <f>SUM(C37:C44)</f>
        <v>12</v>
      </c>
      <c r="D45" s="156"/>
      <c r="E45" s="156">
        <f t="shared" ref="E45" si="14">SUM(E37:E44)</f>
        <v>7.74</v>
      </c>
      <c r="F45" s="210"/>
      <c r="G45" s="210">
        <f>SUM(G12:G19)</f>
        <v>979924.5</v>
      </c>
      <c r="H45" s="209"/>
      <c r="I45" s="207">
        <f t="shared" ref="I45" si="15">K45-F45</f>
        <v>0</v>
      </c>
      <c r="J45" s="208"/>
      <c r="K45" s="32"/>
      <c r="L45" s="210">
        <f>SUM(L37:L44)</f>
        <v>878469.92</v>
      </c>
    </row>
    <row r="46" spans="1:23" ht="28.5" x14ac:dyDescent="0.3">
      <c r="A46" s="73"/>
      <c r="B46" s="80" t="s">
        <v>36</v>
      </c>
      <c r="C46" s="83"/>
      <c r="D46" s="84"/>
      <c r="E46" s="84"/>
      <c r="F46" s="85"/>
      <c r="G46" s="85"/>
      <c r="H46" s="74"/>
      <c r="I46" s="104"/>
      <c r="J46" s="74"/>
      <c r="K46" s="74"/>
      <c r="L46" s="106"/>
    </row>
    <row r="47" spans="1:23" ht="27" x14ac:dyDescent="0.3">
      <c r="A47" s="73">
        <v>47</v>
      </c>
      <c r="B47" s="76" t="s">
        <v>10</v>
      </c>
      <c r="C47" s="149">
        <v>1</v>
      </c>
      <c r="D47" s="154">
        <v>0.5</v>
      </c>
      <c r="E47" s="154">
        <f>C47*D47</f>
        <v>0.5</v>
      </c>
      <c r="F47" s="74">
        <v>115000</v>
      </c>
      <c r="G47" s="74">
        <f t="shared" ref="G47:G55" si="16">F47*D47*C47</f>
        <v>57500</v>
      </c>
      <c r="H47" s="74">
        <v>0.08</v>
      </c>
      <c r="I47" s="104">
        <f t="shared" ref="I47:I66" si="17">K47-F47</f>
        <v>9200</v>
      </c>
      <c r="J47" s="74">
        <f>F47*H47</f>
        <v>9200</v>
      </c>
      <c r="K47" s="74">
        <v>124200</v>
      </c>
      <c r="L47" s="74">
        <f>E47*K47</f>
        <v>62100</v>
      </c>
    </row>
    <row r="48" spans="1:23" x14ac:dyDescent="0.3">
      <c r="A48" s="73">
        <v>48</v>
      </c>
      <c r="B48" s="75" t="s">
        <v>11</v>
      </c>
      <c r="C48" s="149">
        <v>2</v>
      </c>
      <c r="D48" s="154">
        <v>0.56000000000000005</v>
      </c>
      <c r="E48" s="154">
        <f t="shared" ref="E48:E52" si="18">C48*D48</f>
        <v>1.1200000000000001</v>
      </c>
      <c r="F48" s="74">
        <v>96275</v>
      </c>
      <c r="G48" s="74">
        <f t="shared" si="16"/>
        <v>107828.00000000001</v>
      </c>
      <c r="H48" s="74">
        <v>0.08</v>
      </c>
      <c r="I48" s="104">
        <f t="shared" si="17"/>
        <v>23533</v>
      </c>
      <c r="J48" s="74">
        <f>F48*H48</f>
        <v>7702</v>
      </c>
      <c r="K48" s="74">
        <v>119808</v>
      </c>
      <c r="L48" s="74">
        <f t="shared" ref="L48:L52" si="19">E48*K48</f>
        <v>134184.96000000002</v>
      </c>
    </row>
    <row r="49" spans="1:15" x14ac:dyDescent="0.3">
      <c r="A49" s="73">
        <v>49</v>
      </c>
      <c r="B49" s="76" t="s">
        <v>13</v>
      </c>
      <c r="C49" s="149">
        <v>1</v>
      </c>
      <c r="D49" s="154">
        <v>0.75</v>
      </c>
      <c r="E49" s="154">
        <f t="shared" si="18"/>
        <v>0.75</v>
      </c>
      <c r="F49" s="74">
        <v>91275</v>
      </c>
      <c r="G49" s="74">
        <f t="shared" si="16"/>
        <v>68456.25</v>
      </c>
      <c r="H49" s="74">
        <v>8725</v>
      </c>
      <c r="I49" s="104">
        <f t="shared" si="17"/>
        <v>16725</v>
      </c>
      <c r="J49" s="74"/>
      <c r="K49" s="74">
        <v>108000</v>
      </c>
      <c r="L49" s="74">
        <f t="shared" si="19"/>
        <v>81000</v>
      </c>
    </row>
    <row r="50" spans="1:15" x14ac:dyDescent="0.3">
      <c r="A50" s="73">
        <v>50</v>
      </c>
      <c r="B50" s="75" t="s">
        <v>15</v>
      </c>
      <c r="C50" s="149">
        <v>1</v>
      </c>
      <c r="D50" s="154">
        <v>1</v>
      </c>
      <c r="E50" s="154">
        <f t="shared" si="18"/>
        <v>1</v>
      </c>
      <c r="F50" s="74">
        <v>94275</v>
      </c>
      <c r="G50" s="74">
        <f t="shared" si="16"/>
        <v>94275</v>
      </c>
      <c r="H50" s="74">
        <v>0.08</v>
      </c>
      <c r="I50" s="104">
        <f t="shared" si="17"/>
        <v>17725</v>
      </c>
      <c r="J50" s="74">
        <f>F50*H50</f>
        <v>7542</v>
      </c>
      <c r="K50" s="74">
        <v>112000</v>
      </c>
      <c r="L50" s="74">
        <f t="shared" si="19"/>
        <v>112000</v>
      </c>
    </row>
    <row r="51" spans="1:15" x14ac:dyDescent="0.3">
      <c r="A51" s="73">
        <v>51</v>
      </c>
      <c r="B51" s="76" t="s">
        <v>19</v>
      </c>
      <c r="C51" s="149">
        <v>1</v>
      </c>
      <c r="D51" s="154">
        <v>0.5</v>
      </c>
      <c r="E51" s="154">
        <f t="shared" si="18"/>
        <v>0.5</v>
      </c>
      <c r="F51" s="74">
        <v>91275</v>
      </c>
      <c r="G51" s="74">
        <f t="shared" si="16"/>
        <v>45637.5</v>
      </c>
      <c r="H51" s="74">
        <v>8725</v>
      </c>
      <c r="I51" s="104">
        <f t="shared" si="17"/>
        <v>16725</v>
      </c>
      <c r="J51" s="74"/>
      <c r="K51" s="74">
        <v>108000</v>
      </c>
      <c r="L51" s="74">
        <f t="shared" si="19"/>
        <v>54000</v>
      </c>
    </row>
    <row r="52" spans="1:15" x14ac:dyDescent="0.3">
      <c r="A52" s="73">
        <v>52</v>
      </c>
      <c r="B52" s="75" t="s">
        <v>18</v>
      </c>
      <c r="C52" s="149">
        <v>1</v>
      </c>
      <c r="D52" s="154">
        <v>0.5</v>
      </c>
      <c r="E52" s="154">
        <f t="shared" si="18"/>
        <v>0.5</v>
      </c>
      <c r="F52" s="74">
        <v>91275</v>
      </c>
      <c r="G52" s="74">
        <f t="shared" si="16"/>
        <v>45637.5</v>
      </c>
      <c r="H52" s="74">
        <v>8725</v>
      </c>
      <c r="I52" s="104">
        <f t="shared" si="17"/>
        <v>16725</v>
      </c>
      <c r="J52" s="74"/>
      <c r="K52" s="74">
        <v>108000</v>
      </c>
      <c r="L52" s="74">
        <f t="shared" si="19"/>
        <v>54000</v>
      </c>
    </row>
    <row r="53" spans="1:15" x14ac:dyDescent="0.3">
      <c r="A53" s="237" t="s">
        <v>37</v>
      </c>
      <c r="B53" s="238"/>
      <c r="C53" s="156">
        <f>SUM(C47:C52)</f>
        <v>7</v>
      </c>
      <c r="D53" s="156"/>
      <c r="E53" s="156">
        <f t="shared" ref="E53" si="20">SUM(E47:E52)</f>
        <v>4.37</v>
      </c>
      <c r="F53" s="74"/>
      <c r="G53" s="31">
        <f>SUM(G47:G52)</f>
        <v>419334.25</v>
      </c>
      <c r="H53" s="74"/>
      <c r="I53" s="104">
        <f t="shared" si="17"/>
        <v>0</v>
      </c>
      <c r="J53" s="74"/>
      <c r="K53" s="74"/>
      <c r="L53" s="77">
        <f>SUM(L47:L52)</f>
        <v>497284.96</v>
      </c>
    </row>
    <row r="54" spans="1:15" x14ac:dyDescent="0.3">
      <c r="A54" s="79"/>
      <c r="B54" s="81" t="s">
        <v>38</v>
      </c>
      <c r="C54" s="82"/>
      <c r="D54" s="79"/>
      <c r="E54" s="79"/>
      <c r="F54" s="74"/>
      <c r="G54" s="74"/>
      <c r="H54" s="74"/>
      <c r="I54" s="104">
        <f t="shared" si="17"/>
        <v>0</v>
      </c>
      <c r="J54" s="74"/>
      <c r="K54" s="74"/>
      <c r="L54" s="106"/>
    </row>
    <row r="55" spans="1:15" x14ac:dyDescent="0.3">
      <c r="A55" s="73">
        <v>53</v>
      </c>
      <c r="B55" s="75" t="s">
        <v>11</v>
      </c>
      <c r="C55" s="149">
        <v>1</v>
      </c>
      <c r="D55" s="154">
        <v>0.5</v>
      </c>
      <c r="E55" s="154">
        <f>C55*D55</f>
        <v>0.5</v>
      </c>
      <c r="F55" s="74">
        <v>96275</v>
      </c>
      <c r="G55" s="74">
        <f t="shared" si="16"/>
        <v>48137.5</v>
      </c>
      <c r="H55" s="74">
        <v>0.08</v>
      </c>
      <c r="I55" s="104">
        <f t="shared" si="17"/>
        <v>23533</v>
      </c>
      <c r="J55" s="74">
        <f>F55*H55</f>
        <v>7702</v>
      </c>
      <c r="K55" s="74">
        <v>119808</v>
      </c>
      <c r="L55" s="74">
        <f>E55*K55</f>
        <v>59904</v>
      </c>
    </row>
    <row r="56" spans="1:15" x14ac:dyDescent="0.3">
      <c r="A56" s="237" t="s">
        <v>85</v>
      </c>
      <c r="B56" s="238"/>
      <c r="C56" s="156">
        <f>SUM(C55)</f>
        <v>1</v>
      </c>
      <c r="D56" s="20"/>
      <c r="E56" s="20">
        <f>SUM(E55)</f>
        <v>0.5</v>
      </c>
      <c r="F56" s="77"/>
      <c r="G56" s="77">
        <f>SUM(G55)</f>
        <v>48137.5</v>
      </c>
      <c r="H56" s="74"/>
      <c r="I56" s="104">
        <f t="shared" si="17"/>
        <v>0</v>
      </c>
      <c r="J56" s="74"/>
      <c r="K56" s="74"/>
      <c r="L56" s="77">
        <f>SUM(L55)</f>
        <v>59904</v>
      </c>
    </row>
    <row r="57" spans="1:15" ht="28.5" x14ac:dyDescent="0.3">
      <c r="A57" s="147"/>
      <c r="B57" s="214" t="s">
        <v>109</v>
      </c>
      <c r="C57" s="156"/>
      <c r="D57" s="20"/>
      <c r="E57" s="20"/>
      <c r="F57" s="77"/>
      <c r="G57" s="77"/>
      <c r="H57" s="74"/>
      <c r="I57" s="104"/>
      <c r="J57" s="74"/>
      <c r="K57" s="74"/>
      <c r="L57" s="77"/>
    </row>
    <row r="58" spans="1:15" ht="27" x14ac:dyDescent="0.3">
      <c r="A58" s="109">
        <v>54</v>
      </c>
      <c r="B58" s="76" t="s">
        <v>10</v>
      </c>
      <c r="C58" s="149">
        <v>1</v>
      </c>
      <c r="D58" s="109">
        <v>0.5</v>
      </c>
      <c r="E58" s="109">
        <f>C58*D58</f>
        <v>0.5</v>
      </c>
      <c r="F58" s="215">
        <v>115000</v>
      </c>
      <c r="G58" s="215">
        <f t="shared" ref="G58:G66" si="21">F58*C58*D58</f>
        <v>57500</v>
      </c>
      <c r="H58" s="216">
        <v>0.08</v>
      </c>
      <c r="I58" s="130">
        <f t="shared" si="17"/>
        <v>9200</v>
      </c>
      <c r="J58" s="216">
        <f>F58*H58</f>
        <v>9200</v>
      </c>
      <c r="K58" s="215">
        <v>124200</v>
      </c>
      <c r="L58" s="215">
        <v>62100</v>
      </c>
    </row>
    <row r="59" spans="1:15" x14ac:dyDescent="0.3">
      <c r="A59" s="109">
        <v>55</v>
      </c>
      <c r="B59" s="75" t="s">
        <v>11</v>
      </c>
      <c r="C59" s="149">
        <v>1</v>
      </c>
      <c r="D59" s="109">
        <v>0.56000000000000005</v>
      </c>
      <c r="E59" s="109">
        <v>0.56000000000000005</v>
      </c>
      <c r="F59" s="215"/>
      <c r="G59" s="215"/>
      <c r="H59" s="216"/>
      <c r="I59" s="130"/>
      <c r="J59" s="216"/>
      <c r="K59" s="215">
        <v>119808</v>
      </c>
      <c r="L59" s="215">
        <f>+E59*K59</f>
        <v>67092.48000000001</v>
      </c>
      <c r="O59" s="153"/>
    </row>
    <row r="60" spans="1:15" x14ac:dyDescent="0.3">
      <c r="A60" s="109">
        <v>56</v>
      </c>
      <c r="B60" s="75" t="s">
        <v>11</v>
      </c>
      <c r="C60" s="149">
        <v>1</v>
      </c>
      <c r="D60" s="109">
        <v>0.56000000000000005</v>
      </c>
      <c r="E60" s="109">
        <v>0.56000000000000005</v>
      </c>
      <c r="F60" s="215">
        <v>96275</v>
      </c>
      <c r="G60" s="215">
        <f t="shared" si="21"/>
        <v>53914.000000000007</v>
      </c>
      <c r="H60" s="216">
        <v>0.08</v>
      </c>
      <c r="I60" s="130">
        <f t="shared" si="17"/>
        <v>23533</v>
      </c>
      <c r="J60" s="216">
        <f>F60*H60</f>
        <v>7702</v>
      </c>
      <c r="K60" s="215">
        <v>119808</v>
      </c>
      <c r="L60" s="215">
        <f t="shared" ref="L60:L66" si="22">+E60*K60</f>
        <v>67092.48000000001</v>
      </c>
    </row>
    <row r="61" spans="1:15" x14ac:dyDescent="0.3">
      <c r="A61" s="109">
        <v>57</v>
      </c>
      <c r="B61" s="76" t="s">
        <v>13</v>
      </c>
      <c r="C61" s="149">
        <v>1</v>
      </c>
      <c r="D61" s="109">
        <v>0.5</v>
      </c>
      <c r="E61" s="109">
        <f t="shared" ref="E61:E66" si="23">C61*D61</f>
        <v>0.5</v>
      </c>
      <c r="F61" s="215">
        <v>88312</v>
      </c>
      <c r="G61" s="215">
        <f t="shared" si="21"/>
        <v>44156</v>
      </c>
      <c r="H61" s="216">
        <v>8725</v>
      </c>
      <c r="I61" s="130">
        <f t="shared" si="17"/>
        <v>19688</v>
      </c>
      <c r="J61" s="216"/>
      <c r="K61" s="215">
        <v>108000</v>
      </c>
      <c r="L61" s="215">
        <f t="shared" si="22"/>
        <v>54000</v>
      </c>
    </row>
    <row r="62" spans="1:15" x14ac:dyDescent="0.3">
      <c r="A62" s="109">
        <v>58</v>
      </c>
      <c r="B62" s="75" t="s">
        <v>15</v>
      </c>
      <c r="C62" s="149">
        <v>1</v>
      </c>
      <c r="D62" s="109">
        <v>1</v>
      </c>
      <c r="E62" s="109">
        <f t="shared" si="23"/>
        <v>1</v>
      </c>
      <c r="F62" s="215">
        <v>94275</v>
      </c>
      <c r="G62" s="215">
        <f t="shared" si="21"/>
        <v>94275</v>
      </c>
      <c r="H62" s="216">
        <v>0.08</v>
      </c>
      <c r="I62" s="130">
        <f t="shared" si="17"/>
        <v>17725</v>
      </c>
      <c r="J62" s="216">
        <f>F62*H62</f>
        <v>7542</v>
      </c>
      <c r="K62" s="215">
        <v>112000</v>
      </c>
      <c r="L62" s="215">
        <f t="shared" si="22"/>
        <v>112000</v>
      </c>
    </row>
    <row r="63" spans="1:15" x14ac:dyDescent="0.3">
      <c r="A63" s="109">
        <v>59</v>
      </c>
      <c r="B63" s="76" t="s">
        <v>19</v>
      </c>
      <c r="C63" s="149">
        <v>1</v>
      </c>
      <c r="D63" s="109">
        <v>0.5</v>
      </c>
      <c r="E63" s="109">
        <f t="shared" si="23"/>
        <v>0.5</v>
      </c>
      <c r="F63" s="215">
        <v>91275</v>
      </c>
      <c r="G63" s="215">
        <f t="shared" si="21"/>
        <v>45637.5</v>
      </c>
      <c r="H63" s="216">
        <v>8725</v>
      </c>
      <c r="I63" s="130">
        <f t="shared" si="17"/>
        <v>16725</v>
      </c>
      <c r="J63" s="216"/>
      <c r="K63" s="215">
        <v>108000</v>
      </c>
      <c r="L63" s="215">
        <f t="shared" si="22"/>
        <v>54000</v>
      </c>
    </row>
    <row r="64" spans="1:15" x14ac:dyDescent="0.3">
      <c r="A64" s="109">
        <v>60</v>
      </c>
      <c r="B64" s="75" t="s">
        <v>6</v>
      </c>
      <c r="C64" s="149">
        <v>1</v>
      </c>
      <c r="D64" s="109">
        <v>1</v>
      </c>
      <c r="E64" s="109">
        <f t="shared" si="23"/>
        <v>1</v>
      </c>
      <c r="F64" s="215">
        <v>91275</v>
      </c>
      <c r="G64" s="215">
        <f t="shared" si="21"/>
        <v>91275</v>
      </c>
      <c r="H64" s="216">
        <v>8725</v>
      </c>
      <c r="I64" s="130">
        <f t="shared" si="17"/>
        <v>16725</v>
      </c>
      <c r="J64" s="216"/>
      <c r="K64" s="215">
        <v>108000</v>
      </c>
      <c r="L64" s="215">
        <f t="shared" si="22"/>
        <v>108000</v>
      </c>
    </row>
    <row r="65" spans="1:15" x14ac:dyDescent="0.3">
      <c r="A65" s="109">
        <v>61</v>
      </c>
      <c r="B65" s="76" t="s">
        <v>110</v>
      </c>
      <c r="C65" s="149">
        <v>1</v>
      </c>
      <c r="D65" s="109">
        <v>0.5</v>
      </c>
      <c r="E65" s="109">
        <v>0.5</v>
      </c>
      <c r="F65" s="215">
        <v>88312</v>
      </c>
      <c r="G65" s="215">
        <f t="shared" si="21"/>
        <v>44156</v>
      </c>
      <c r="H65" s="216">
        <v>8725</v>
      </c>
      <c r="I65" s="130">
        <f t="shared" si="17"/>
        <v>19688</v>
      </c>
      <c r="J65" s="216"/>
      <c r="K65" s="215">
        <v>108000</v>
      </c>
      <c r="L65" s="215">
        <f t="shared" si="22"/>
        <v>54000</v>
      </c>
    </row>
    <row r="66" spans="1:15" x14ac:dyDescent="0.3">
      <c r="A66" s="109">
        <v>62</v>
      </c>
      <c r="B66" s="75" t="s">
        <v>111</v>
      </c>
      <c r="C66" s="149">
        <v>1</v>
      </c>
      <c r="D66" s="109">
        <v>0.5</v>
      </c>
      <c r="E66" s="109">
        <f t="shared" si="23"/>
        <v>0.5</v>
      </c>
      <c r="F66" s="215">
        <v>91275</v>
      </c>
      <c r="G66" s="215">
        <f t="shared" si="21"/>
        <v>45637.5</v>
      </c>
      <c r="H66" s="216">
        <v>8725</v>
      </c>
      <c r="I66" s="130">
        <f t="shared" si="17"/>
        <v>16725</v>
      </c>
      <c r="J66" s="216"/>
      <c r="K66" s="215">
        <v>108000</v>
      </c>
      <c r="L66" s="215">
        <f t="shared" si="22"/>
        <v>54000</v>
      </c>
    </row>
    <row r="67" spans="1:15" x14ac:dyDescent="0.3">
      <c r="A67" s="143"/>
      <c r="B67" s="213" t="s">
        <v>112</v>
      </c>
      <c r="C67" s="145">
        <f>SUM(C58:C66)</f>
        <v>9</v>
      </c>
      <c r="D67" s="144"/>
      <c r="E67" s="146">
        <f>SUM(E58:E66)</f>
        <v>5.62</v>
      </c>
      <c r="F67" s="217"/>
      <c r="G67" s="217"/>
      <c r="H67" s="218"/>
      <c r="I67" s="219"/>
      <c r="J67" s="218"/>
      <c r="K67" s="220"/>
      <c r="L67" s="220">
        <f>SUM(L58:L66)</f>
        <v>632284.96</v>
      </c>
      <c r="O67" s="153"/>
    </row>
    <row r="68" spans="1:15" s="27" customFormat="1" ht="18" customHeight="1" x14ac:dyDescent="0.3">
      <c r="A68" s="247" t="s">
        <v>7</v>
      </c>
      <c r="B68" s="247"/>
      <c r="C68" s="155">
        <f>+C67+C56+C53+C45+C35+C26</f>
        <v>69</v>
      </c>
      <c r="D68" s="155"/>
      <c r="E68" s="155">
        <f t="shared" ref="E68" si="24">+E67+E56+E53+E45+E35+E26</f>
        <v>48.97</v>
      </c>
      <c r="F68" s="221"/>
      <c r="G68" s="210" t="e">
        <f>#REF!+G35+G26</f>
        <v>#REF!</v>
      </c>
      <c r="H68" s="209"/>
      <c r="I68" s="207">
        <f t="shared" si="2"/>
        <v>0</v>
      </c>
      <c r="J68" s="208"/>
      <c r="K68" s="32"/>
      <c r="L68" s="210">
        <f>+L67+L56+L53+L45+L35+L26</f>
        <v>5687373.7599999998</v>
      </c>
    </row>
    <row r="69" spans="1:15" s="28" customFormat="1" x14ac:dyDescent="0.3">
      <c r="A69" s="33"/>
      <c r="B69" s="33"/>
      <c r="C69" s="34"/>
      <c r="D69" s="34"/>
      <c r="E69" s="34"/>
      <c r="F69" s="33"/>
      <c r="G69" s="60" t="e">
        <f>G68*12</f>
        <v>#REF!</v>
      </c>
      <c r="H69" s="33"/>
      <c r="I69" s="58"/>
      <c r="J69" s="33"/>
      <c r="K69" s="33"/>
    </row>
    <row r="70" spans="1:15" ht="48.75" customHeight="1" x14ac:dyDescent="0.3">
      <c r="A70" s="239" t="s">
        <v>157</v>
      </c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0"/>
    </row>
  </sheetData>
  <sheetProtection selectLockedCells="1" selectUnlockedCells="1"/>
  <mergeCells count="9">
    <mergeCell ref="E1:L1"/>
    <mergeCell ref="A70:L70"/>
    <mergeCell ref="A68:B68"/>
    <mergeCell ref="A26:B26"/>
    <mergeCell ref="A35:B35"/>
    <mergeCell ref="A2:L2"/>
    <mergeCell ref="A53:B53"/>
    <mergeCell ref="A56:B56"/>
    <mergeCell ref="A45:B45"/>
  </mergeCells>
  <pageMargins left="0.28999999999999998" right="0.25" top="0.26" bottom="0.26" header="0.2" footer="0.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7"/>
  <sheetViews>
    <sheetView workbookViewId="0">
      <selection activeCell="B13" sqref="B13"/>
    </sheetView>
  </sheetViews>
  <sheetFormatPr defaultRowHeight="16.5" x14ac:dyDescent="0.3"/>
  <cols>
    <col min="1" max="1" width="4.85546875" style="36" customWidth="1"/>
    <col min="2" max="2" width="33.5703125" style="134" customWidth="1"/>
    <col min="3" max="3" width="11.140625" style="36" customWidth="1"/>
    <col min="4" max="4" width="9.7109375" style="36" customWidth="1"/>
    <col min="5" max="5" width="12.140625" style="36" customWidth="1"/>
    <col min="6" max="6" width="11.5703125" style="2" hidden="1" customWidth="1"/>
    <col min="7" max="7" width="12.5703125" style="2" hidden="1" customWidth="1"/>
    <col min="8" max="8" width="5.7109375" style="36" hidden="1" customWidth="1"/>
    <col min="9" max="9" width="4.5703125" style="36" hidden="1" customWidth="1"/>
    <col min="10" max="10" width="14.140625" style="101" hidden="1" customWidth="1"/>
    <col min="11" max="11" width="12.7109375" style="36" customWidth="1"/>
    <col min="12" max="12" width="14.7109375" style="36" customWidth="1"/>
    <col min="13" max="16384" width="9.140625" style="4"/>
  </cols>
  <sheetData>
    <row r="1" spans="1:12" ht="55.5" customHeight="1" x14ac:dyDescent="0.3">
      <c r="E1" s="251" t="s">
        <v>160</v>
      </c>
      <c r="F1" s="251"/>
      <c r="G1" s="251"/>
      <c r="H1" s="251"/>
      <c r="I1" s="251"/>
      <c r="J1" s="251"/>
      <c r="K1" s="251"/>
      <c r="L1" s="251"/>
    </row>
    <row r="2" spans="1:12" ht="48.75" customHeight="1" x14ac:dyDescent="0.3">
      <c r="A2" s="248" t="s">
        <v>108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65.25" customHeight="1" x14ac:dyDescent="0.3">
      <c r="A3" s="93" t="s">
        <v>0</v>
      </c>
      <c r="B3" s="38" t="s">
        <v>76</v>
      </c>
      <c r="C3" s="38" t="s">
        <v>95</v>
      </c>
      <c r="D3" s="38" t="s">
        <v>94</v>
      </c>
      <c r="E3" s="93" t="s">
        <v>94</v>
      </c>
      <c r="F3" s="93" t="s">
        <v>55</v>
      </c>
      <c r="G3" s="93" t="s">
        <v>80</v>
      </c>
      <c r="H3" s="121"/>
      <c r="I3" s="121"/>
      <c r="J3" s="127"/>
      <c r="K3" s="93" t="s">
        <v>55</v>
      </c>
      <c r="L3" s="93" t="s">
        <v>107</v>
      </c>
    </row>
    <row r="4" spans="1:12" x14ac:dyDescent="0.3">
      <c r="A4" s="95">
        <v>1</v>
      </c>
      <c r="B4" s="95">
        <v>2</v>
      </c>
      <c r="C4" s="95">
        <v>3</v>
      </c>
      <c r="D4" s="95">
        <v>4</v>
      </c>
      <c r="E4" s="95">
        <v>5</v>
      </c>
      <c r="F4" s="95">
        <v>5</v>
      </c>
      <c r="G4" s="95">
        <v>6</v>
      </c>
      <c r="H4" s="131"/>
      <c r="I4" s="131"/>
      <c r="J4" s="136"/>
      <c r="K4" s="131">
        <v>6</v>
      </c>
      <c r="L4" s="131">
        <v>7</v>
      </c>
    </row>
    <row r="5" spans="1:12" ht="24" customHeight="1" x14ac:dyDescent="0.3">
      <c r="A5" s="109">
        <v>1</v>
      </c>
      <c r="B5" s="76" t="s">
        <v>1</v>
      </c>
      <c r="C5" s="109">
        <v>1</v>
      </c>
      <c r="D5" s="119">
        <v>1</v>
      </c>
      <c r="E5" s="119">
        <f>C5*D5</f>
        <v>1</v>
      </c>
      <c r="F5" s="120">
        <v>160000</v>
      </c>
      <c r="G5" s="120">
        <f t="shared" ref="G5:G44" si="0">F5*C5*D5</f>
        <v>160000</v>
      </c>
      <c r="H5" s="128">
        <v>0.08</v>
      </c>
      <c r="I5" s="129">
        <f>F5*H5</f>
        <v>12800</v>
      </c>
      <c r="J5" s="130">
        <f>K5-F5</f>
        <v>30000</v>
      </c>
      <c r="K5" s="124">
        <v>190000</v>
      </c>
      <c r="L5" s="121">
        <f>K5*E5</f>
        <v>190000</v>
      </c>
    </row>
    <row r="6" spans="1:12" ht="30.75" customHeight="1" x14ac:dyDescent="0.3">
      <c r="A6" s="109">
        <v>2</v>
      </c>
      <c r="B6" s="76" t="s">
        <v>57</v>
      </c>
      <c r="C6" s="122">
        <v>1</v>
      </c>
      <c r="D6" s="119">
        <v>1</v>
      </c>
      <c r="E6" s="119">
        <f t="shared" ref="E6:E44" si="1">C6*D6</f>
        <v>1</v>
      </c>
      <c r="F6" s="120">
        <v>101275</v>
      </c>
      <c r="G6" s="120">
        <f t="shared" si="0"/>
        <v>101275</v>
      </c>
      <c r="H6" s="128">
        <v>0.08</v>
      </c>
      <c r="I6" s="129">
        <f>F6*H6</f>
        <v>8102</v>
      </c>
      <c r="J6" s="130">
        <f t="shared" ref="J6:J44" si="2">K6-F6</f>
        <v>18725</v>
      </c>
      <c r="K6" s="124">
        <v>120000</v>
      </c>
      <c r="L6" s="121">
        <f t="shared" ref="L6:L45" si="3">K6*E6</f>
        <v>120000</v>
      </c>
    </row>
    <row r="7" spans="1:12" ht="23.25" customHeight="1" x14ac:dyDescent="0.3">
      <c r="A7" s="109">
        <v>3</v>
      </c>
      <c r="B7" s="76" t="s">
        <v>58</v>
      </c>
      <c r="C7" s="122">
        <v>1</v>
      </c>
      <c r="D7" s="123">
        <v>0.5</v>
      </c>
      <c r="E7" s="123">
        <f t="shared" si="1"/>
        <v>0.5</v>
      </c>
      <c r="F7" s="120">
        <v>91275</v>
      </c>
      <c r="G7" s="120">
        <f t="shared" si="0"/>
        <v>45637.5</v>
      </c>
      <c r="H7" s="121">
        <v>8725</v>
      </c>
      <c r="I7" s="129"/>
      <c r="J7" s="130">
        <f t="shared" si="2"/>
        <v>16725</v>
      </c>
      <c r="K7" s="124">
        <v>108000</v>
      </c>
      <c r="L7" s="121">
        <f t="shared" si="3"/>
        <v>54000</v>
      </c>
    </row>
    <row r="8" spans="1:12" ht="32.25" customHeight="1" x14ac:dyDescent="0.3">
      <c r="A8" s="109">
        <v>4</v>
      </c>
      <c r="B8" s="76" t="s">
        <v>59</v>
      </c>
      <c r="C8" s="122">
        <v>1</v>
      </c>
      <c r="D8" s="122">
        <v>1</v>
      </c>
      <c r="E8" s="119">
        <f t="shared" si="1"/>
        <v>1</v>
      </c>
      <c r="F8" s="120">
        <v>101275</v>
      </c>
      <c r="G8" s="120">
        <f t="shared" si="0"/>
        <v>101275</v>
      </c>
      <c r="H8" s="128">
        <v>0.08</v>
      </c>
      <c r="I8" s="129">
        <f>F8*H8</f>
        <v>8102</v>
      </c>
      <c r="J8" s="130">
        <f t="shared" si="2"/>
        <v>18725</v>
      </c>
      <c r="K8" s="124">
        <v>120000</v>
      </c>
      <c r="L8" s="121">
        <f t="shared" si="3"/>
        <v>120000</v>
      </c>
    </row>
    <row r="9" spans="1:12" ht="22.5" customHeight="1" x14ac:dyDescent="0.3">
      <c r="A9" s="109">
        <v>5</v>
      </c>
      <c r="B9" s="76" t="s">
        <v>2</v>
      </c>
      <c r="C9" s="109">
        <v>1</v>
      </c>
      <c r="D9" s="119">
        <v>1</v>
      </c>
      <c r="E9" s="119">
        <f t="shared" si="1"/>
        <v>1</v>
      </c>
      <c r="F9" s="120">
        <v>98312</v>
      </c>
      <c r="G9" s="120">
        <f t="shared" si="0"/>
        <v>98312</v>
      </c>
      <c r="H9" s="128">
        <v>0.08</v>
      </c>
      <c r="I9" s="129">
        <f>F9*H9</f>
        <v>7864.96</v>
      </c>
      <c r="J9" s="130">
        <f t="shared" si="2"/>
        <v>34688</v>
      </c>
      <c r="K9" s="124">
        <v>133000</v>
      </c>
      <c r="L9" s="121">
        <f t="shared" si="3"/>
        <v>133000</v>
      </c>
    </row>
    <row r="10" spans="1:12" ht="21.75" customHeight="1" x14ac:dyDescent="0.3">
      <c r="A10" s="109">
        <v>6</v>
      </c>
      <c r="B10" s="76" t="s">
        <v>3</v>
      </c>
      <c r="C10" s="109">
        <v>1</v>
      </c>
      <c r="D10" s="119">
        <v>1</v>
      </c>
      <c r="E10" s="119">
        <f t="shared" si="1"/>
        <v>1</v>
      </c>
      <c r="F10" s="120">
        <v>91275</v>
      </c>
      <c r="G10" s="120">
        <f t="shared" si="0"/>
        <v>91275</v>
      </c>
      <c r="H10" s="121">
        <v>8725</v>
      </c>
      <c r="I10" s="129"/>
      <c r="J10" s="130">
        <f t="shared" si="2"/>
        <v>16725</v>
      </c>
      <c r="K10" s="124">
        <v>108000</v>
      </c>
      <c r="L10" s="121">
        <f t="shared" si="3"/>
        <v>108000</v>
      </c>
    </row>
    <row r="11" spans="1:12" ht="20.25" customHeight="1" x14ac:dyDescent="0.3">
      <c r="A11" s="109">
        <v>7</v>
      </c>
      <c r="B11" s="76" t="s">
        <v>60</v>
      </c>
      <c r="C11" s="109">
        <v>1</v>
      </c>
      <c r="D11" s="119">
        <v>1</v>
      </c>
      <c r="E11" s="119">
        <f t="shared" si="1"/>
        <v>1</v>
      </c>
      <c r="F11" s="120">
        <v>88312</v>
      </c>
      <c r="G11" s="120">
        <f t="shared" si="0"/>
        <v>88312</v>
      </c>
      <c r="H11" s="121">
        <v>8725</v>
      </c>
      <c r="I11" s="129"/>
      <c r="J11" s="130">
        <f t="shared" si="2"/>
        <v>19688</v>
      </c>
      <c r="K11" s="124">
        <v>108000</v>
      </c>
      <c r="L11" s="121">
        <f t="shared" si="3"/>
        <v>108000</v>
      </c>
    </row>
    <row r="12" spans="1:12" ht="24" customHeight="1" x14ac:dyDescent="0.3">
      <c r="A12" s="109">
        <v>8</v>
      </c>
      <c r="B12" s="76" t="s">
        <v>61</v>
      </c>
      <c r="C12" s="109">
        <v>1</v>
      </c>
      <c r="D12" s="119">
        <v>1</v>
      </c>
      <c r="E12" s="119">
        <f t="shared" si="1"/>
        <v>1</v>
      </c>
      <c r="F12" s="120">
        <v>96275</v>
      </c>
      <c r="G12" s="120">
        <f t="shared" si="0"/>
        <v>96275</v>
      </c>
      <c r="H12" s="128">
        <v>0.08</v>
      </c>
      <c r="I12" s="129">
        <f>F12*H12</f>
        <v>7702</v>
      </c>
      <c r="J12" s="130">
        <f t="shared" si="2"/>
        <v>13725</v>
      </c>
      <c r="K12" s="124">
        <v>110000</v>
      </c>
      <c r="L12" s="121">
        <f t="shared" si="3"/>
        <v>110000</v>
      </c>
    </row>
    <row r="13" spans="1:12" ht="28.5" customHeight="1" x14ac:dyDescent="0.3">
      <c r="A13" s="109">
        <v>9</v>
      </c>
      <c r="B13" s="76" t="s">
        <v>62</v>
      </c>
      <c r="C13" s="109">
        <v>1</v>
      </c>
      <c r="D13" s="119">
        <v>1</v>
      </c>
      <c r="E13" s="119">
        <f t="shared" si="1"/>
        <v>1</v>
      </c>
      <c r="F13" s="120">
        <v>88312</v>
      </c>
      <c r="G13" s="120">
        <f t="shared" si="0"/>
        <v>88312</v>
      </c>
      <c r="H13" s="121">
        <v>8725</v>
      </c>
      <c r="I13" s="129"/>
      <c r="J13" s="130">
        <f t="shared" si="2"/>
        <v>19688</v>
      </c>
      <c r="K13" s="124">
        <v>108000</v>
      </c>
      <c r="L13" s="121">
        <f t="shared" si="3"/>
        <v>108000</v>
      </c>
    </row>
    <row r="14" spans="1:12" ht="19.5" customHeight="1" x14ac:dyDescent="0.3">
      <c r="A14" s="109">
        <v>10</v>
      </c>
      <c r="B14" s="76" t="s">
        <v>63</v>
      </c>
      <c r="C14" s="109">
        <v>1</v>
      </c>
      <c r="D14" s="123">
        <v>0.5</v>
      </c>
      <c r="E14" s="123">
        <f t="shared" si="1"/>
        <v>0.5</v>
      </c>
      <c r="F14" s="120">
        <v>155000</v>
      </c>
      <c r="G14" s="120">
        <f t="shared" si="0"/>
        <v>77500</v>
      </c>
      <c r="H14" s="128">
        <v>0.08</v>
      </c>
      <c r="I14" s="129">
        <f>F14*H14</f>
        <v>12400</v>
      </c>
      <c r="J14" s="130">
        <f t="shared" si="2"/>
        <v>12400</v>
      </c>
      <c r="K14" s="124">
        <f>F14*H14+F14</f>
        <v>167400</v>
      </c>
      <c r="L14" s="121">
        <f t="shared" si="3"/>
        <v>83700</v>
      </c>
    </row>
    <row r="15" spans="1:12" ht="19.5" customHeight="1" x14ac:dyDescent="0.3">
      <c r="A15" s="109">
        <v>11</v>
      </c>
      <c r="B15" s="76" t="s">
        <v>63</v>
      </c>
      <c r="C15" s="109">
        <v>1</v>
      </c>
      <c r="D15" s="123">
        <v>0.5</v>
      </c>
      <c r="E15" s="123">
        <f t="shared" si="1"/>
        <v>0.5</v>
      </c>
      <c r="F15" s="120">
        <v>155000</v>
      </c>
      <c r="G15" s="120">
        <f t="shared" si="0"/>
        <v>77500</v>
      </c>
      <c r="H15" s="128">
        <v>0.08</v>
      </c>
      <c r="I15" s="129">
        <f t="shared" ref="I15:I25" si="4">F15*H15</f>
        <v>12400</v>
      </c>
      <c r="J15" s="130">
        <f t="shared" si="2"/>
        <v>12400</v>
      </c>
      <c r="K15" s="124">
        <f t="shared" ref="K15:K25" si="5">F15*H15+F15</f>
        <v>167400</v>
      </c>
      <c r="L15" s="121">
        <f t="shared" si="3"/>
        <v>83700</v>
      </c>
    </row>
    <row r="16" spans="1:12" ht="19.5" customHeight="1" x14ac:dyDescent="0.3">
      <c r="A16" s="109">
        <v>12</v>
      </c>
      <c r="B16" s="76" t="s">
        <v>63</v>
      </c>
      <c r="C16" s="109">
        <v>1</v>
      </c>
      <c r="D16" s="123">
        <v>0.5</v>
      </c>
      <c r="E16" s="123">
        <f t="shared" si="1"/>
        <v>0.5</v>
      </c>
      <c r="F16" s="120">
        <v>155000</v>
      </c>
      <c r="G16" s="120">
        <f t="shared" si="0"/>
        <v>77500</v>
      </c>
      <c r="H16" s="128">
        <v>0.08</v>
      </c>
      <c r="I16" s="129">
        <f t="shared" si="4"/>
        <v>12400</v>
      </c>
      <c r="J16" s="130">
        <f t="shared" si="2"/>
        <v>12400</v>
      </c>
      <c r="K16" s="124">
        <f t="shared" si="5"/>
        <v>167400</v>
      </c>
      <c r="L16" s="121">
        <f t="shared" si="3"/>
        <v>83700</v>
      </c>
    </row>
    <row r="17" spans="1:12" ht="24" customHeight="1" x14ac:dyDescent="0.3">
      <c r="A17" s="109">
        <v>13</v>
      </c>
      <c r="B17" s="76" t="s">
        <v>64</v>
      </c>
      <c r="C17" s="109">
        <v>1</v>
      </c>
      <c r="D17" s="123">
        <v>0.5</v>
      </c>
      <c r="E17" s="123">
        <f t="shared" si="1"/>
        <v>0.5</v>
      </c>
      <c r="F17" s="120">
        <v>155000</v>
      </c>
      <c r="G17" s="120">
        <f t="shared" si="0"/>
        <v>77500</v>
      </c>
      <c r="H17" s="128">
        <v>0.08</v>
      </c>
      <c r="I17" s="129">
        <f t="shared" si="4"/>
        <v>12400</v>
      </c>
      <c r="J17" s="130">
        <f t="shared" si="2"/>
        <v>12400</v>
      </c>
      <c r="K17" s="124">
        <f t="shared" si="5"/>
        <v>167400</v>
      </c>
      <c r="L17" s="121">
        <f t="shared" si="3"/>
        <v>83700</v>
      </c>
    </row>
    <row r="18" spans="1:12" ht="24" customHeight="1" x14ac:dyDescent="0.3">
      <c r="A18" s="109">
        <v>14</v>
      </c>
      <c r="B18" s="76" t="s">
        <v>65</v>
      </c>
      <c r="C18" s="109">
        <v>1</v>
      </c>
      <c r="D18" s="123">
        <v>0.5</v>
      </c>
      <c r="E18" s="123">
        <f t="shared" si="1"/>
        <v>0.5</v>
      </c>
      <c r="F18" s="120">
        <v>155000</v>
      </c>
      <c r="G18" s="120">
        <f t="shared" si="0"/>
        <v>77500</v>
      </c>
      <c r="H18" s="128">
        <v>0.08</v>
      </c>
      <c r="I18" s="129">
        <f t="shared" si="4"/>
        <v>12400</v>
      </c>
      <c r="J18" s="130">
        <f t="shared" si="2"/>
        <v>12400</v>
      </c>
      <c r="K18" s="124">
        <f t="shared" si="5"/>
        <v>167400</v>
      </c>
      <c r="L18" s="121">
        <f t="shared" si="3"/>
        <v>83700</v>
      </c>
    </row>
    <row r="19" spans="1:12" ht="24" customHeight="1" x14ac:dyDescent="0.3">
      <c r="A19" s="109">
        <v>15</v>
      </c>
      <c r="B19" s="76" t="s">
        <v>65</v>
      </c>
      <c r="C19" s="109">
        <v>1</v>
      </c>
      <c r="D19" s="123">
        <v>0.5</v>
      </c>
      <c r="E19" s="123">
        <f t="shared" si="1"/>
        <v>0.5</v>
      </c>
      <c r="F19" s="120">
        <v>152037</v>
      </c>
      <c r="G19" s="120">
        <f t="shared" si="0"/>
        <v>76018.5</v>
      </c>
      <c r="H19" s="128">
        <v>0.08</v>
      </c>
      <c r="I19" s="129">
        <f t="shared" si="4"/>
        <v>12162.960000000001</v>
      </c>
      <c r="J19" s="130">
        <f t="shared" si="2"/>
        <v>15363</v>
      </c>
      <c r="K19" s="124">
        <v>167400</v>
      </c>
      <c r="L19" s="121">
        <f t="shared" si="3"/>
        <v>83700</v>
      </c>
    </row>
    <row r="20" spans="1:12" ht="24" customHeight="1" x14ac:dyDescent="0.3">
      <c r="A20" s="109">
        <v>16</v>
      </c>
      <c r="B20" s="76" t="s">
        <v>65</v>
      </c>
      <c r="C20" s="109">
        <v>1</v>
      </c>
      <c r="D20" s="123">
        <v>0.5</v>
      </c>
      <c r="E20" s="123">
        <f t="shared" si="1"/>
        <v>0.5</v>
      </c>
      <c r="F20" s="120">
        <v>152037</v>
      </c>
      <c r="G20" s="120">
        <f t="shared" si="0"/>
        <v>76018.5</v>
      </c>
      <c r="H20" s="128">
        <v>0.08</v>
      </c>
      <c r="I20" s="129">
        <f t="shared" si="4"/>
        <v>12162.960000000001</v>
      </c>
      <c r="J20" s="130">
        <f t="shared" si="2"/>
        <v>15363</v>
      </c>
      <c r="K20" s="124">
        <v>167400</v>
      </c>
      <c r="L20" s="121">
        <f t="shared" si="3"/>
        <v>83700</v>
      </c>
    </row>
    <row r="21" spans="1:12" ht="24" customHeight="1" x14ac:dyDescent="0.3">
      <c r="A21" s="109">
        <v>17</v>
      </c>
      <c r="B21" s="76" t="s">
        <v>66</v>
      </c>
      <c r="C21" s="109">
        <v>1</v>
      </c>
      <c r="D21" s="123">
        <v>0.5</v>
      </c>
      <c r="E21" s="123">
        <f t="shared" si="1"/>
        <v>0.5</v>
      </c>
      <c r="F21" s="120">
        <v>155000</v>
      </c>
      <c r="G21" s="120">
        <f t="shared" si="0"/>
        <v>77500</v>
      </c>
      <c r="H21" s="128">
        <v>0.08</v>
      </c>
      <c r="I21" s="129">
        <f t="shared" si="4"/>
        <v>12400</v>
      </c>
      <c r="J21" s="130">
        <f t="shared" si="2"/>
        <v>12400</v>
      </c>
      <c r="K21" s="124">
        <f t="shared" si="5"/>
        <v>167400</v>
      </c>
      <c r="L21" s="121">
        <f t="shared" si="3"/>
        <v>83700</v>
      </c>
    </row>
    <row r="22" spans="1:12" ht="24" customHeight="1" x14ac:dyDescent="0.3">
      <c r="A22" s="109">
        <v>18</v>
      </c>
      <c r="B22" s="76" t="s">
        <v>67</v>
      </c>
      <c r="C22" s="109">
        <v>1</v>
      </c>
      <c r="D22" s="123">
        <v>0.5</v>
      </c>
      <c r="E22" s="123">
        <f t="shared" si="1"/>
        <v>0.5</v>
      </c>
      <c r="F22" s="120">
        <v>152037</v>
      </c>
      <c r="G22" s="120">
        <f t="shared" si="0"/>
        <v>76018.5</v>
      </c>
      <c r="H22" s="128">
        <v>0.08</v>
      </c>
      <c r="I22" s="129">
        <f t="shared" si="4"/>
        <v>12162.960000000001</v>
      </c>
      <c r="J22" s="130">
        <f t="shared" si="2"/>
        <v>15363</v>
      </c>
      <c r="K22" s="124">
        <v>167400</v>
      </c>
      <c r="L22" s="121">
        <f t="shared" si="3"/>
        <v>83700</v>
      </c>
    </row>
    <row r="23" spans="1:12" ht="24" customHeight="1" x14ac:dyDescent="0.3">
      <c r="A23" s="109">
        <v>19</v>
      </c>
      <c r="B23" s="76" t="s">
        <v>68</v>
      </c>
      <c r="C23" s="125">
        <v>1</v>
      </c>
      <c r="D23" s="123">
        <v>0.5</v>
      </c>
      <c r="E23" s="123">
        <f t="shared" si="1"/>
        <v>0.5</v>
      </c>
      <c r="F23" s="120">
        <v>155000</v>
      </c>
      <c r="G23" s="120">
        <f t="shared" si="0"/>
        <v>77500</v>
      </c>
      <c r="H23" s="128">
        <v>0.08</v>
      </c>
      <c r="I23" s="129">
        <f t="shared" si="4"/>
        <v>12400</v>
      </c>
      <c r="J23" s="130">
        <f t="shared" si="2"/>
        <v>12400</v>
      </c>
      <c r="K23" s="124">
        <f t="shared" si="5"/>
        <v>167400</v>
      </c>
      <c r="L23" s="121">
        <f t="shared" si="3"/>
        <v>83700</v>
      </c>
    </row>
    <row r="24" spans="1:12" ht="24" customHeight="1" x14ac:dyDescent="0.3">
      <c r="A24" s="109">
        <v>20</v>
      </c>
      <c r="B24" s="76" t="s">
        <v>69</v>
      </c>
      <c r="C24" s="125">
        <v>1</v>
      </c>
      <c r="D24" s="123">
        <v>0.5</v>
      </c>
      <c r="E24" s="123">
        <f t="shared" si="1"/>
        <v>0.5</v>
      </c>
      <c r="F24" s="120">
        <v>155000</v>
      </c>
      <c r="G24" s="120">
        <f t="shared" si="0"/>
        <v>77500</v>
      </c>
      <c r="H24" s="128">
        <v>0.08</v>
      </c>
      <c r="I24" s="129">
        <f t="shared" si="4"/>
        <v>12400</v>
      </c>
      <c r="J24" s="130">
        <f t="shared" si="2"/>
        <v>12400</v>
      </c>
      <c r="K24" s="124">
        <f t="shared" si="5"/>
        <v>167400</v>
      </c>
      <c r="L24" s="121">
        <f t="shared" si="3"/>
        <v>83700</v>
      </c>
    </row>
    <row r="25" spans="1:12" ht="24" customHeight="1" x14ac:dyDescent="0.3">
      <c r="A25" s="109">
        <v>21</v>
      </c>
      <c r="B25" s="76" t="s">
        <v>70</v>
      </c>
      <c r="C25" s="125">
        <v>1</v>
      </c>
      <c r="D25" s="123">
        <v>0.5</v>
      </c>
      <c r="E25" s="123">
        <f t="shared" si="1"/>
        <v>0.5</v>
      </c>
      <c r="F25" s="120">
        <v>155000</v>
      </c>
      <c r="G25" s="120">
        <f t="shared" si="0"/>
        <v>77500</v>
      </c>
      <c r="H25" s="128">
        <v>0.08</v>
      </c>
      <c r="I25" s="129">
        <f t="shared" si="4"/>
        <v>12400</v>
      </c>
      <c r="J25" s="130">
        <f t="shared" si="2"/>
        <v>12400</v>
      </c>
      <c r="K25" s="124">
        <f t="shared" si="5"/>
        <v>167400</v>
      </c>
      <c r="L25" s="121">
        <f t="shared" si="3"/>
        <v>83700</v>
      </c>
    </row>
    <row r="26" spans="1:12" ht="24" customHeight="1" x14ac:dyDescent="0.3">
      <c r="A26" s="109">
        <v>22</v>
      </c>
      <c r="B26" s="76" t="s">
        <v>71</v>
      </c>
      <c r="C26" s="125">
        <v>1</v>
      </c>
      <c r="D26" s="119">
        <v>1</v>
      </c>
      <c r="E26" s="119">
        <f t="shared" si="1"/>
        <v>1</v>
      </c>
      <c r="F26" s="120">
        <v>91275</v>
      </c>
      <c r="G26" s="120">
        <f t="shared" si="0"/>
        <v>91275</v>
      </c>
      <c r="H26" s="121">
        <v>8725</v>
      </c>
      <c r="I26" s="129"/>
      <c r="J26" s="130">
        <f t="shared" si="2"/>
        <v>16725</v>
      </c>
      <c r="K26" s="124">
        <v>108000</v>
      </c>
      <c r="L26" s="121">
        <f t="shared" si="3"/>
        <v>108000</v>
      </c>
    </row>
    <row r="27" spans="1:12" ht="24" customHeight="1" x14ac:dyDescent="0.3">
      <c r="A27" s="109">
        <v>23</v>
      </c>
      <c r="B27" s="76" t="s">
        <v>4</v>
      </c>
      <c r="C27" s="109">
        <v>1</v>
      </c>
      <c r="D27" s="119">
        <v>1</v>
      </c>
      <c r="E27" s="119">
        <f t="shared" si="1"/>
        <v>1</v>
      </c>
      <c r="F27" s="120">
        <v>88312</v>
      </c>
      <c r="G27" s="120">
        <f t="shared" si="0"/>
        <v>88312</v>
      </c>
      <c r="H27" s="121">
        <v>8725</v>
      </c>
      <c r="I27" s="129"/>
      <c r="J27" s="130">
        <f t="shared" si="2"/>
        <v>19688</v>
      </c>
      <c r="K27" s="124">
        <v>108000</v>
      </c>
      <c r="L27" s="121">
        <f t="shared" si="3"/>
        <v>108000</v>
      </c>
    </row>
    <row r="28" spans="1:12" ht="45.75" customHeight="1" x14ac:dyDescent="0.3">
      <c r="A28" s="109">
        <v>24</v>
      </c>
      <c r="B28" s="76" t="s">
        <v>72</v>
      </c>
      <c r="C28" s="109">
        <v>24</v>
      </c>
      <c r="D28" s="123">
        <v>0.5</v>
      </c>
      <c r="E28" s="119">
        <f t="shared" si="1"/>
        <v>12</v>
      </c>
      <c r="F28" s="120">
        <v>91275</v>
      </c>
      <c r="G28" s="120">
        <f t="shared" si="0"/>
        <v>1095300</v>
      </c>
      <c r="H28" s="121">
        <v>8725</v>
      </c>
      <c r="I28" s="129"/>
      <c r="J28" s="130">
        <f t="shared" si="2"/>
        <v>16725</v>
      </c>
      <c r="K28" s="124">
        <v>108000</v>
      </c>
      <c r="L28" s="121">
        <f t="shared" si="3"/>
        <v>1296000</v>
      </c>
    </row>
    <row r="29" spans="1:12" ht="35.25" customHeight="1" x14ac:dyDescent="0.3">
      <c r="A29" s="109">
        <v>25</v>
      </c>
      <c r="B29" s="76" t="s">
        <v>101</v>
      </c>
      <c r="C29" s="109">
        <v>4</v>
      </c>
      <c r="D29" s="123">
        <v>0.5</v>
      </c>
      <c r="E29" s="119">
        <f t="shared" si="1"/>
        <v>2</v>
      </c>
      <c r="F29" s="120"/>
      <c r="G29" s="120"/>
      <c r="H29" s="121"/>
      <c r="I29" s="129"/>
      <c r="J29" s="130"/>
      <c r="K29" s="124">
        <v>108000</v>
      </c>
      <c r="L29" s="121">
        <f t="shared" si="3"/>
        <v>216000</v>
      </c>
    </row>
    <row r="30" spans="1:12" ht="26.25" customHeight="1" x14ac:dyDescent="0.3">
      <c r="A30" s="109">
        <v>26</v>
      </c>
      <c r="B30" s="76" t="s">
        <v>98</v>
      </c>
      <c r="C30" s="109">
        <v>1</v>
      </c>
      <c r="D30" s="119">
        <v>1</v>
      </c>
      <c r="E30" s="119">
        <f t="shared" si="1"/>
        <v>1</v>
      </c>
      <c r="F30" s="120">
        <v>88312</v>
      </c>
      <c r="G30" s="120">
        <f t="shared" si="0"/>
        <v>88312</v>
      </c>
      <c r="H30" s="121">
        <v>8725</v>
      </c>
      <c r="I30" s="129"/>
      <c r="J30" s="130">
        <f t="shared" si="2"/>
        <v>19688</v>
      </c>
      <c r="K30" s="124">
        <v>108000</v>
      </c>
      <c r="L30" s="121">
        <f t="shared" si="3"/>
        <v>108000</v>
      </c>
    </row>
    <row r="31" spans="1:12" ht="29.25" customHeight="1" x14ac:dyDescent="0.3">
      <c r="A31" s="109">
        <v>27</v>
      </c>
      <c r="B31" s="76" t="s">
        <v>159</v>
      </c>
      <c r="C31" s="109">
        <v>1</v>
      </c>
      <c r="D31" s="119">
        <v>1</v>
      </c>
      <c r="E31" s="119">
        <f t="shared" si="1"/>
        <v>1</v>
      </c>
      <c r="F31" s="120"/>
      <c r="G31" s="120"/>
      <c r="H31" s="121"/>
      <c r="I31" s="129"/>
      <c r="J31" s="130"/>
      <c r="K31" s="124">
        <v>108000</v>
      </c>
      <c r="L31" s="121">
        <f t="shared" si="3"/>
        <v>108000</v>
      </c>
    </row>
    <row r="32" spans="1:12" ht="48.75" customHeight="1" x14ac:dyDescent="0.3">
      <c r="A32" s="109">
        <v>28</v>
      </c>
      <c r="B32" s="76" t="s">
        <v>72</v>
      </c>
      <c r="C32" s="109">
        <v>1</v>
      </c>
      <c r="D32" s="119">
        <v>1</v>
      </c>
      <c r="E32" s="119">
        <f t="shared" si="1"/>
        <v>1</v>
      </c>
      <c r="F32" s="120">
        <v>88312</v>
      </c>
      <c r="G32" s="120">
        <f t="shared" si="0"/>
        <v>88312</v>
      </c>
      <c r="H32" s="121">
        <v>8725</v>
      </c>
      <c r="I32" s="129"/>
      <c r="J32" s="130">
        <f t="shared" si="2"/>
        <v>19688</v>
      </c>
      <c r="K32" s="124">
        <v>108000</v>
      </c>
      <c r="L32" s="121">
        <f t="shared" si="3"/>
        <v>108000</v>
      </c>
    </row>
    <row r="33" spans="1:12" ht="36.75" customHeight="1" x14ac:dyDescent="0.3">
      <c r="A33" s="109">
        <v>29</v>
      </c>
      <c r="B33" s="76" t="s">
        <v>73</v>
      </c>
      <c r="C33" s="14">
        <v>1</v>
      </c>
      <c r="D33" s="14">
        <v>1</v>
      </c>
      <c r="E33" s="119">
        <f t="shared" si="1"/>
        <v>1</v>
      </c>
      <c r="F33" s="120">
        <v>91275</v>
      </c>
      <c r="G33" s="120">
        <f t="shared" si="0"/>
        <v>91275</v>
      </c>
      <c r="H33" s="121">
        <v>8725</v>
      </c>
      <c r="I33" s="129"/>
      <c r="J33" s="130">
        <f t="shared" si="2"/>
        <v>16725</v>
      </c>
      <c r="K33" s="124">
        <v>108000</v>
      </c>
      <c r="L33" s="121">
        <f t="shared" si="3"/>
        <v>108000</v>
      </c>
    </row>
    <row r="34" spans="1:12" ht="36" customHeight="1" x14ac:dyDescent="0.3">
      <c r="A34" s="109">
        <v>30</v>
      </c>
      <c r="B34" s="76" t="s">
        <v>73</v>
      </c>
      <c r="C34" s="14">
        <v>1</v>
      </c>
      <c r="D34" s="14">
        <v>1</v>
      </c>
      <c r="E34" s="119">
        <f t="shared" si="1"/>
        <v>1</v>
      </c>
      <c r="F34" s="120">
        <v>91275</v>
      </c>
      <c r="G34" s="120">
        <f t="shared" si="0"/>
        <v>91275</v>
      </c>
      <c r="H34" s="121">
        <v>8725</v>
      </c>
      <c r="I34" s="129"/>
      <c r="J34" s="130">
        <f t="shared" si="2"/>
        <v>16725</v>
      </c>
      <c r="K34" s="124">
        <v>108000</v>
      </c>
      <c r="L34" s="121">
        <f t="shared" si="3"/>
        <v>108000</v>
      </c>
    </row>
    <row r="35" spans="1:12" ht="30.75" customHeight="1" x14ac:dyDescent="0.3">
      <c r="A35" s="109">
        <v>31</v>
      </c>
      <c r="B35" s="76" t="s">
        <v>74</v>
      </c>
      <c r="C35" s="14">
        <v>1</v>
      </c>
      <c r="D35" s="14">
        <v>1</v>
      </c>
      <c r="E35" s="119">
        <f t="shared" si="1"/>
        <v>1</v>
      </c>
      <c r="F35" s="120">
        <v>91275</v>
      </c>
      <c r="G35" s="120">
        <f t="shared" si="0"/>
        <v>91275</v>
      </c>
      <c r="H35" s="121">
        <v>8725</v>
      </c>
      <c r="I35" s="129"/>
      <c r="J35" s="130">
        <f t="shared" si="2"/>
        <v>16725</v>
      </c>
      <c r="K35" s="124">
        <v>108000</v>
      </c>
      <c r="L35" s="121">
        <f t="shared" si="3"/>
        <v>108000</v>
      </c>
    </row>
    <row r="36" spans="1:12" ht="33" customHeight="1" x14ac:dyDescent="0.3">
      <c r="A36" s="109">
        <v>32</v>
      </c>
      <c r="B36" s="76" t="s">
        <v>74</v>
      </c>
      <c r="C36" s="14">
        <v>1</v>
      </c>
      <c r="D36" s="14">
        <v>1</v>
      </c>
      <c r="E36" s="119">
        <f t="shared" si="1"/>
        <v>1</v>
      </c>
      <c r="F36" s="120">
        <v>91275</v>
      </c>
      <c r="G36" s="120">
        <f t="shared" si="0"/>
        <v>91275</v>
      </c>
      <c r="H36" s="121">
        <v>8725</v>
      </c>
      <c r="I36" s="129"/>
      <c r="J36" s="130">
        <f t="shared" si="2"/>
        <v>16725</v>
      </c>
      <c r="K36" s="124">
        <v>108000</v>
      </c>
      <c r="L36" s="121">
        <f t="shared" si="3"/>
        <v>108000</v>
      </c>
    </row>
    <row r="37" spans="1:12" ht="50.25" customHeight="1" x14ac:dyDescent="0.3">
      <c r="A37" s="109">
        <v>33</v>
      </c>
      <c r="B37" s="76" t="s">
        <v>75</v>
      </c>
      <c r="C37" s="109">
        <v>1</v>
      </c>
      <c r="D37" s="14">
        <v>1</v>
      </c>
      <c r="E37" s="119">
        <f t="shared" si="1"/>
        <v>1</v>
      </c>
      <c r="F37" s="120">
        <v>91275</v>
      </c>
      <c r="G37" s="120">
        <f t="shared" si="0"/>
        <v>91275</v>
      </c>
      <c r="H37" s="121">
        <v>8725</v>
      </c>
      <c r="I37" s="129"/>
      <c r="J37" s="130">
        <f t="shared" si="2"/>
        <v>16725</v>
      </c>
      <c r="K37" s="124">
        <v>108000</v>
      </c>
      <c r="L37" s="121">
        <f t="shared" si="3"/>
        <v>108000</v>
      </c>
    </row>
    <row r="38" spans="1:12" ht="50.25" customHeight="1" x14ac:dyDescent="0.3">
      <c r="A38" s="109">
        <v>34</v>
      </c>
      <c r="B38" s="76" t="s">
        <v>75</v>
      </c>
      <c r="C38" s="14">
        <v>1</v>
      </c>
      <c r="D38" s="14">
        <v>1</v>
      </c>
      <c r="E38" s="119">
        <f t="shared" si="1"/>
        <v>1</v>
      </c>
      <c r="F38" s="120">
        <v>91275</v>
      </c>
      <c r="G38" s="120">
        <f t="shared" si="0"/>
        <v>91275</v>
      </c>
      <c r="H38" s="121">
        <v>8725</v>
      </c>
      <c r="I38" s="129"/>
      <c r="J38" s="130">
        <f t="shared" si="2"/>
        <v>16725</v>
      </c>
      <c r="K38" s="124">
        <v>108000</v>
      </c>
      <c r="L38" s="121">
        <f t="shared" si="3"/>
        <v>108000</v>
      </c>
    </row>
    <row r="39" spans="1:12" ht="30" customHeight="1" x14ac:dyDescent="0.3">
      <c r="A39" s="109">
        <v>35</v>
      </c>
      <c r="B39" s="76" t="s">
        <v>116</v>
      </c>
      <c r="C39" s="14">
        <v>2</v>
      </c>
      <c r="D39" s="14">
        <v>0.5</v>
      </c>
      <c r="E39" s="123">
        <f t="shared" si="1"/>
        <v>1</v>
      </c>
      <c r="F39" s="120"/>
      <c r="G39" s="120"/>
      <c r="H39" s="121"/>
      <c r="I39" s="129"/>
      <c r="J39" s="130"/>
      <c r="K39" s="124">
        <v>108000</v>
      </c>
      <c r="L39" s="121">
        <f t="shared" si="3"/>
        <v>108000</v>
      </c>
    </row>
    <row r="40" spans="1:12" ht="19.5" customHeight="1" x14ac:dyDescent="0.3">
      <c r="A40" s="109">
        <v>36</v>
      </c>
      <c r="B40" s="76" t="s">
        <v>5</v>
      </c>
      <c r="C40" s="14">
        <v>1</v>
      </c>
      <c r="D40" s="14">
        <v>1</v>
      </c>
      <c r="E40" s="119">
        <f t="shared" si="1"/>
        <v>1</v>
      </c>
      <c r="F40" s="120">
        <v>88312</v>
      </c>
      <c r="G40" s="120">
        <f t="shared" si="0"/>
        <v>88312</v>
      </c>
      <c r="H40" s="121">
        <v>8725</v>
      </c>
      <c r="I40" s="129"/>
      <c r="J40" s="130">
        <f t="shared" si="2"/>
        <v>19688</v>
      </c>
      <c r="K40" s="124">
        <v>108000</v>
      </c>
      <c r="L40" s="121">
        <f t="shared" si="3"/>
        <v>108000</v>
      </c>
    </row>
    <row r="41" spans="1:12" ht="19.5" customHeight="1" x14ac:dyDescent="0.3">
      <c r="A41" s="109">
        <v>37</v>
      </c>
      <c r="B41" s="76" t="s">
        <v>5</v>
      </c>
      <c r="C41" s="14">
        <v>1</v>
      </c>
      <c r="D41" s="14">
        <v>1</v>
      </c>
      <c r="E41" s="119">
        <f t="shared" si="1"/>
        <v>1</v>
      </c>
      <c r="F41" s="120">
        <v>88312</v>
      </c>
      <c r="G41" s="120">
        <f t="shared" si="0"/>
        <v>88312</v>
      </c>
      <c r="H41" s="121">
        <v>8725</v>
      </c>
      <c r="I41" s="129"/>
      <c r="J41" s="130">
        <f t="shared" si="2"/>
        <v>19688</v>
      </c>
      <c r="K41" s="124">
        <v>108000</v>
      </c>
      <c r="L41" s="121">
        <f t="shared" si="3"/>
        <v>108000</v>
      </c>
    </row>
    <row r="42" spans="1:12" ht="19.5" customHeight="1" x14ac:dyDescent="0.3">
      <c r="A42" s="109">
        <v>38</v>
      </c>
      <c r="B42" s="76" t="s">
        <v>5</v>
      </c>
      <c r="C42" s="14">
        <v>1</v>
      </c>
      <c r="D42" s="14">
        <v>1</v>
      </c>
      <c r="E42" s="119">
        <f t="shared" si="1"/>
        <v>1</v>
      </c>
      <c r="F42" s="120">
        <v>88312</v>
      </c>
      <c r="G42" s="120">
        <f t="shared" si="0"/>
        <v>88312</v>
      </c>
      <c r="H42" s="121">
        <v>8725</v>
      </c>
      <c r="I42" s="129"/>
      <c r="J42" s="130">
        <f t="shared" si="2"/>
        <v>19688</v>
      </c>
      <c r="K42" s="124">
        <v>108000</v>
      </c>
      <c r="L42" s="121">
        <f t="shared" si="3"/>
        <v>108000</v>
      </c>
    </row>
    <row r="43" spans="1:12" ht="19.5" customHeight="1" x14ac:dyDescent="0.3">
      <c r="A43" s="109">
        <v>39</v>
      </c>
      <c r="B43" s="76" t="s">
        <v>6</v>
      </c>
      <c r="C43" s="14">
        <v>2</v>
      </c>
      <c r="D43" s="14">
        <v>1</v>
      </c>
      <c r="E43" s="119">
        <f t="shared" si="1"/>
        <v>2</v>
      </c>
      <c r="F43" s="120">
        <v>88312</v>
      </c>
      <c r="G43" s="120">
        <f t="shared" si="0"/>
        <v>176624</v>
      </c>
      <c r="H43" s="121">
        <v>8725</v>
      </c>
      <c r="I43" s="129"/>
      <c r="J43" s="130">
        <f t="shared" si="2"/>
        <v>19688</v>
      </c>
      <c r="K43" s="124">
        <v>108000</v>
      </c>
      <c r="L43" s="121">
        <f t="shared" si="3"/>
        <v>216000</v>
      </c>
    </row>
    <row r="44" spans="1:12" ht="19.5" customHeight="1" x14ac:dyDescent="0.3">
      <c r="A44" s="109">
        <v>40</v>
      </c>
      <c r="B44" s="76" t="s">
        <v>6</v>
      </c>
      <c r="C44" s="14">
        <v>1</v>
      </c>
      <c r="D44" s="14">
        <v>1</v>
      </c>
      <c r="E44" s="119">
        <f t="shared" si="1"/>
        <v>1</v>
      </c>
      <c r="F44" s="120">
        <v>88312</v>
      </c>
      <c r="G44" s="120">
        <f t="shared" si="0"/>
        <v>88312</v>
      </c>
      <c r="H44" s="121">
        <v>8725</v>
      </c>
      <c r="I44" s="129"/>
      <c r="J44" s="130">
        <f t="shared" si="2"/>
        <v>19688</v>
      </c>
      <c r="K44" s="124">
        <v>108000</v>
      </c>
      <c r="L44" s="121">
        <f t="shared" si="3"/>
        <v>108000</v>
      </c>
    </row>
    <row r="45" spans="1:12" ht="19.5" customHeight="1" x14ac:dyDescent="0.3">
      <c r="A45" s="109">
        <v>41</v>
      </c>
      <c r="B45" s="76" t="s">
        <v>56</v>
      </c>
      <c r="C45" s="14">
        <v>1</v>
      </c>
      <c r="D45" s="14">
        <v>0.5</v>
      </c>
      <c r="E45" s="123">
        <v>0.5</v>
      </c>
      <c r="F45" s="120"/>
      <c r="G45" s="120"/>
      <c r="H45" s="121"/>
      <c r="I45" s="129"/>
      <c r="J45" s="130"/>
      <c r="K45" s="124">
        <v>108000</v>
      </c>
      <c r="L45" s="121">
        <f t="shared" si="3"/>
        <v>54000</v>
      </c>
    </row>
    <row r="46" spans="1:12" ht="24.75" customHeight="1" x14ac:dyDescent="0.3">
      <c r="A46" s="131"/>
      <c r="B46" s="135" t="s">
        <v>7</v>
      </c>
      <c r="C46" s="82">
        <f>SUM(C5:C45)</f>
        <v>69</v>
      </c>
      <c r="D46" s="132"/>
      <c r="E46" s="132">
        <f t="shared" ref="E46" si="6">SUM(E5:E45)</f>
        <v>47</v>
      </c>
      <c r="F46" s="133"/>
      <c r="G46" s="31">
        <f>SUM(G5:G44)</f>
        <v>4325262</v>
      </c>
      <c r="H46" s="121"/>
      <c r="I46" s="129"/>
      <c r="J46" s="130"/>
      <c r="K46" s="121"/>
      <c r="L46" s="126">
        <f>SUM(L5:L45)</f>
        <v>5565400</v>
      </c>
    </row>
    <row r="47" spans="1:12" ht="106.5" customHeight="1" x14ac:dyDescent="0.3">
      <c r="A47" s="249" t="s">
        <v>158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</row>
  </sheetData>
  <sheetProtection selectLockedCells="1" selectUnlockedCells="1"/>
  <mergeCells count="3">
    <mergeCell ref="A2:L2"/>
    <mergeCell ref="A47:L47"/>
    <mergeCell ref="E1:L1"/>
  </mergeCells>
  <pageMargins left="0.3" right="0.2" top="0.26" bottom="0.28999999999999998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transport</vt:lpstr>
      <vt:lpstr>tiv1</vt:lpstr>
      <vt:lpstr>tiv2</vt:lpstr>
      <vt:lpstr>tiv3</vt:lpstr>
      <vt:lpstr>tiv4</vt:lpstr>
      <vt:lpstr>mshak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2025-04-01T11:17:30Z</dcterms:modified>
</cp:coreProperties>
</file>