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 firstSheet="1" activeTab="1"/>
  </bookViews>
  <sheets>
    <sheet name="Sheet1" sheetId="1" state="hidden" r:id="rId1"/>
    <sheet name="avagani" sheetId="12" r:id="rId2"/>
    <sheet name="հավելված 2" sheetId="7" r:id="rId3"/>
    <sheet name="հավելված 3" sheetId="8" r:id="rId4"/>
    <sheet name="Sheet2" sheetId="2" state="hidden" r:id="rId5"/>
    <sheet name="Sheet3" sheetId="3" state="hidden" r:id="rId6"/>
  </sheets>
  <calcPr calcId="162913"/>
</workbook>
</file>

<file path=xl/calcChain.xml><?xml version="1.0" encoding="utf-8"?>
<calcChain xmlns="http://schemas.openxmlformats.org/spreadsheetml/2006/main">
  <c r="M19" i="12" l="1"/>
  <c r="G19" i="12"/>
  <c r="D134" i="8" l="1"/>
  <c r="E134" i="8" s="1"/>
  <c r="E181" i="7" l="1"/>
  <c r="F181" i="7" s="1"/>
  <c r="E185" i="7"/>
  <c r="F185" i="7" s="1"/>
  <c r="E186" i="7"/>
  <c r="F186" i="7" s="1"/>
  <c r="D67" i="8"/>
  <c r="E67" i="8" s="1"/>
  <c r="D66" i="8"/>
  <c r="E66" i="8" s="1"/>
  <c r="E249" i="7" l="1"/>
  <c r="N7" i="12"/>
  <c r="L7" i="12"/>
  <c r="E107" i="7" l="1"/>
  <c r="E133" i="7"/>
  <c r="E109" i="7"/>
  <c r="E108" i="7"/>
  <c r="E124" i="7"/>
  <c r="E125" i="7"/>
  <c r="E126" i="7"/>
  <c r="E132" i="7"/>
  <c r="E131" i="7"/>
  <c r="E130" i="7"/>
  <c r="E136" i="7"/>
  <c r="E134" i="7"/>
  <c r="F134" i="7" s="1"/>
  <c r="E135" i="7"/>
  <c r="C144" i="8" l="1"/>
  <c r="C163" i="8" s="1"/>
  <c r="E200" i="7" l="1"/>
  <c r="F200" i="7" s="1"/>
  <c r="E198" i="7"/>
  <c r="F198" i="7" s="1"/>
  <c r="E197" i="7"/>
  <c r="F197" i="7"/>
  <c r="E196" i="7"/>
  <c r="F196" i="7" s="1"/>
  <c r="E195" i="7"/>
  <c r="F195" i="7" s="1"/>
  <c r="E157" i="7"/>
  <c r="F157" i="7" s="1"/>
  <c r="E158" i="7"/>
  <c r="F158" i="7" s="1"/>
  <c r="E206" i="7"/>
  <c r="F206" i="7" s="1"/>
  <c r="E205" i="7"/>
  <c r="F205" i="7" s="1"/>
  <c r="E204" i="7"/>
  <c r="F204" i="7" s="1"/>
  <c r="E203" i="7"/>
  <c r="F203" i="7" s="1"/>
  <c r="E224" i="7"/>
  <c r="F224" i="7" s="1"/>
  <c r="E225" i="7"/>
  <c r="F225" i="7" s="1"/>
  <c r="E232" i="7"/>
  <c r="F232" i="7" s="1"/>
  <c r="E234" i="7"/>
  <c r="F234" i="7" s="1"/>
  <c r="E235" i="7"/>
  <c r="F235" i="7" s="1"/>
  <c r="E246" i="7"/>
  <c r="F246" i="7" s="1"/>
  <c r="E241" i="7"/>
  <c r="F241" i="7" s="1"/>
  <c r="E240" i="7"/>
  <c r="F240" i="7" s="1"/>
  <c r="E239" i="7"/>
  <c r="F239" i="7" s="1"/>
  <c r="E308" i="7"/>
  <c r="F308" i="7" s="1"/>
  <c r="E271" i="7"/>
  <c r="F271" i="7" s="1"/>
  <c r="E286" i="7"/>
  <c r="F286" i="7" s="1"/>
  <c r="E268" i="7"/>
  <c r="F268" i="7" s="1"/>
  <c r="E168" i="7" l="1"/>
  <c r="F168" i="7" s="1"/>
  <c r="E305" i="7"/>
  <c r="E289" i="7"/>
  <c r="F289" i="7" s="1"/>
  <c r="E288" i="7"/>
  <c r="F288" i="7" s="1"/>
  <c r="E295" i="7"/>
  <c r="F295" i="7" s="1"/>
  <c r="E294" i="7"/>
  <c r="F294" i="7" s="1"/>
  <c r="E293" i="7"/>
  <c r="F293" i="7" s="1"/>
  <c r="E292" i="7"/>
  <c r="F292" i="7" s="1"/>
  <c r="E291" i="7"/>
  <c r="F291" i="7" s="1"/>
  <c r="E290" i="7"/>
  <c r="F290" i="7" s="1"/>
  <c r="C48" i="12" l="1"/>
  <c r="F145" i="7" l="1"/>
  <c r="E146" i="7"/>
  <c r="F146" i="7" s="1"/>
  <c r="E138" i="7"/>
  <c r="F138" i="7" s="1"/>
  <c r="F136" i="7"/>
  <c r="F135" i="7"/>
  <c r="F130" i="7"/>
  <c r="F126" i="7"/>
  <c r="F125" i="7"/>
  <c r="F127" i="7"/>
  <c r="F131" i="7"/>
  <c r="F133" i="7"/>
  <c r="F124" i="7"/>
  <c r="F132" i="7" l="1"/>
  <c r="W15" i="12"/>
  <c r="X15" i="12" s="1"/>
  <c r="W16" i="12"/>
  <c r="X16" i="12" s="1"/>
  <c r="W17" i="12"/>
  <c r="X17" i="12" s="1"/>
  <c r="W18" i="12"/>
  <c r="X18" i="12" s="1"/>
  <c r="W19" i="12"/>
  <c r="X19" i="12" s="1"/>
  <c r="W20" i="12"/>
  <c r="X20" i="12" s="1"/>
  <c r="W21" i="12"/>
  <c r="X21" i="12" s="1"/>
  <c r="W7" i="12"/>
  <c r="X7" i="12" s="1"/>
  <c r="W8" i="12"/>
  <c r="X8" i="12" s="1"/>
  <c r="W9" i="12"/>
  <c r="W10" i="12"/>
  <c r="X10" i="12" s="1"/>
  <c r="W11" i="12"/>
  <c r="X11" i="12" s="1"/>
  <c r="W12" i="12"/>
  <c r="X12" i="12" s="1"/>
  <c r="W13" i="12"/>
  <c r="X13" i="12" s="1"/>
  <c r="W14" i="12"/>
  <c r="X14" i="12" s="1"/>
  <c r="W6" i="12"/>
  <c r="X6" i="12" s="1"/>
  <c r="W56" i="12" l="1"/>
  <c r="X9" i="12"/>
  <c r="I56" i="12" l="1"/>
  <c r="E296" i="7" l="1"/>
  <c r="F296" i="7" s="1"/>
  <c r="E284" i="7"/>
  <c r="F284" i="7" s="1"/>
  <c r="E222" i="7"/>
  <c r="F222" i="7" s="1"/>
  <c r="E207" i="7"/>
  <c r="F207" i="7" s="1"/>
  <c r="E170" i="7"/>
  <c r="F170" i="7" s="1"/>
  <c r="E144" i="7"/>
  <c r="F144" i="7" s="1"/>
  <c r="E139" i="7"/>
  <c r="F139" i="7" l="1"/>
  <c r="E149" i="7"/>
  <c r="E159" i="7"/>
  <c r="E309" i="7" s="1"/>
  <c r="F159" i="7" l="1"/>
  <c r="D99" i="8" l="1"/>
  <c r="E99" i="8" s="1"/>
  <c r="S39" i="12" l="1"/>
  <c r="P39" i="12"/>
  <c r="M39" i="12"/>
  <c r="K39" i="12"/>
  <c r="G39" i="12"/>
  <c r="D39" i="12"/>
  <c r="E39" i="12" s="1"/>
  <c r="S41" i="12"/>
  <c r="P41" i="12"/>
  <c r="M41" i="12"/>
  <c r="K41" i="12"/>
  <c r="G41" i="12"/>
  <c r="D41" i="12"/>
  <c r="E41" i="12" s="1"/>
  <c r="F42" i="12" l="1"/>
  <c r="G42" i="12" s="1"/>
  <c r="G7" i="12" l="1"/>
  <c r="G6" i="12"/>
  <c r="M7" i="12"/>
  <c r="M6" i="12"/>
  <c r="D149" i="7" l="1"/>
  <c r="F149" i="7" s="1"/>
  <c r="M26" i="12" l="1"/>
  <c r="D162" i="8" l="1"/>
  <c r="E162" i="8" s="1"/>
  <c r="D161" i="8"/>
  <c r="E161" i="8" s="1"/>
  <c r="D160" i="8"/>
  <c r="E160" i="8" s="1"/>
  <c r="D156" i="8"/>
  <c r="E156" i="8" s="1"/>
  <c r="D155" i="8"/>
  <c r="E155" i="8" s="1"/>
  <c r="D152" i="8"/>
  <c r="E152" i="8" s="1"/>
  <c r="D151" i="8"/>
  <c r="E151" i="8" s="1"/>
  <c r="D150" i="8"/>
  <c r="E150" i="8" s="1"/>
  <c r="D149" i="8"/>
  <c r="E149" i="8" s="1"/>
  <c r="D148" i="8"/>
  <c r="E148" i="8" s="1"/>
  <c r="D147" i="8"/>
  <c r="E147" i="8" s="1"/>
  <c r="D146" i="8"/>
  <c r="E146" i="8" s="1"/>
  <c r="D145" i="8"/>
  <c r="E145" i="8" s="1"/>
  <c r="D144" i="8"/>
  <c r="E144" i="8" s="1"/>
  <c r="D143" i="8"/>
  <c r="E143" i="8" s="1"/>
  <c r="D142" i="8"/>
  <c r="E142" i="8" s="1"/>
  <c r="D141" i="8"/>
  <c r="E141" i="8" s="1"/>
  <c r="D131" i="8"/>
  <c r="E131" i="8" s="1"/>
  <c r="D129" i="8"/>
  <c r="E129" i="8" s="1"/>
  <c r="D128" i="8"/>
  <c r="E128" i="8" s="1"/>
  <c r="D127" i="8"/>
  <c r="E127" i="8" s="1"/>
  <c r="D125" i="8"/>
  <c r="E125" i="8" s="1"/>
  <c r="D124" i="8"/>
  <c r="E124" i="8" s="1"/>
  <c r="D112" i="8"/>
  <c r="E112" i="8" s="1"/>
  <c r="D106" i="8"/>
  <c r="E106" i="8" s="1"/>
  <c r="D94" i="8"/>
  <c r="E94" i="8" s="1"/>
  <c r="D88" i="8"/>
  <c r="E88" i="8" s="1"/>
  <c r="D87" i="8"/>
  <c r="E87" i="8" s="1"/>
  <c r="D85" i="8"/>
  <c r="E85" i="8" s="1"/>
  <c r="D80" i="8"/>
  <c r="E80" i="8" s="1"/>
  <c r="D79" i="8"/>
  <c r="E79" i="8" s="1"/>
  <c r="D78" i="8"/>
  <c r="E78" i="8" s="1"/>
  <c r="D77" i="8"/>
  <c r="E77" i="8" s="1"/>
  <c r="D72" i="8"/>
  <c r="E72" i="8" s="1"/>
  <c r="D71" i="8"/>
  <c r="E71" i="8" s="1"/>
  <c r="D70" i="8"/>
  <c r="E70" i="8" s="1"/>
  <c r="D61" i="8"/>
  <c r="E61" i="8" s="1"/>
  <c r="D59" i="8"/>
  <c r="E59" i="8" s="1"/>
  <c r="D56" i="8"/>
  <c r="E56" i="8" s="1"/>
  <c r="D53" i="8"/>
  <c r="E53" i="8" s="1"/>
  <c r="D52" i="8"/>
  <c r="E52" i="8" s="1"/>
  <c r="D51" i="8"/>
  <c r="E51" i="8" s="1"/>
  <c r="D46" i="8"/>
  <c r="E46" i="8" s="1"/>
  <c r="D41" i="8"/>
  <c r="E41" i="8" s="1"/>
  <c r="D40" i="8"/>
  <c r="E40" i="8" s="1"/>
  <c r="D39" i="8"/>
  <c r="E39" i="8" s="1"/>
  <c r="D38" i="8"/>
  <c r="E38" i="8" s="1"/>
  <c r="D37" i="8"/>
  <c r="E37" i="8" s="1"/>
  <c r="D36" i="8"/>
  <c r="E36" i="8" s="1"/>
  <c r="D35" i="8"/>
  <c r="E35" i="8" s="1"/>
  <c r="D34" i="8"/>
  <c r="E34" i="8" s="1"/>
  <c r="D27" i="8"/>
  <c r="E27" i="8" s="1"/>
  <c r="D26" i="8"/>
  <c r="E26" i="8" s="1"/>
  <c r="D25" i="8"/>
  <c r="E25" i="8" s="1"/>
  <c r="D24" i="8"/>
  <c r="E24" i="8" s="1"/>
  <c r="D23" i="8"/>
  <c r="E23" i="8" s="1"/>
  <c r="D22" i="8"/>
  <c r="E22" i="8" s="1"/>
  <c r="D19" i="8"/>
  <c r="E19" i="8" s="1"/>
  <c r="D18" i="8"/>
  <c r="E18" i="8" s="1"/>
  <c r="D17" i="8"/>
  <c r="E17" i="8" s="1"/>
  <c r="D16" i="8"/>
  <c r="D15" i="8"/>
  <c r="E15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D7" i="8"/>
  <c r="E7" i="8" s="1"/>
  <c r="D6" i="8"/>
  <c r="D163" i="8" l="1"/>
  <c r="E163" i="8" s="1"/>
  <c r="E16" i="8"/>
  <c r="F16" i="8" s="1"/>
  <c r="E6" i="8"/>
  <c r="F56" i="12"/>
  <c r="J56" i="12"/>
  <c r="K56" i="12" s="1"/>
  <c r="L56" i="12"/>
  <c r="O56" i="12"/>
  <c r="R56" i="12"/>
  <c r="U56" i="12"/>
  <c r="F60" i="12" s="1"/>
  <c r="V56" i="12"/>
  <c r="X56" i="12" s="1"/>
  <c r="S11" i="12" l="1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7" i="12"/>
  <c r="S28" i="12"/>
  <c r="S29" i="12"/>
  <c r="S32" i="12"/>
  <c r="S33" i="12"/>
  <c r="S34" i="12"/>
  <c r="S35" i="12"/>
  <c r="S36" i="12"/>
  <c r="S37" i="12"/>
  <c r="S38" i="12"/>
  <c r="S40" i="12"/>
  <c r="S42" i="12"/>
  <c r="S43" i="12"/>
  <c r="S44" i="12"/>
  <c r="S46" i="12"/>
  <c r="S47" i="12"/>
  <c r="S48" i="12"/>
  <c r="S51" i="12"/>
  <c r="S53" i="12"/>
  <c r="S54" i="12"/>
  <c r="S10" i="12"/>
  <c r="P6" i="12"/>
  <c r="P7" i="12"/>
  <c r="P8" i="12"/>
  <c r="P9" i="12"/>
  <c r="P10" i="12"/>
  <c r="P11" i="12"/>
  <c r="P12" i="12"/>
  <c r="P13" i="12"/>
  <c r="P14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40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M8" i="12"/>
  <c r="M9" i="12"/>
  <c r="M10" i="12"/>
  <c r="M11" i="12"/>
  <c r="M12" i="12"/>
  <c r="M13" i="12"/>
  <c r="M14" i="12"/>
  <c r="M15" i="12"/>
  <c r="M16" i="12"/>
  <c r="M17" i="12"/>
  <c r="M20" i="12"/>
  <c r="M21" i="12"/>
  <c r="M22" i="12"/>
  <c r="M23" i="12"/>
  <c r="M24" i="12"/>
  <c r="M25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40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40" i="12"/>
  <c r="K42" i="12"/>
  <c r="K43" i="12"/>
  <c r="K44" i="12"/>
  <c r="K45" i="12"/>
  <c r="K46" i="12"/>
  <c r="K47" i="12"/>
  <c r="K48" i="12"/>
  <c r="K49" i="12"/>
  <c r="K50" i="12"/>
  <c r="K51" i="12"/>
  <c r="K53" i="12"/>
  <c r="K54" i="12"/>
  <c r="K55" i="12"/>
  <c r="K52" i="12"/>
  <c r="G18" i="12"/>
  <c r="G8" i="12"/>
  <c r="G9" i="12"/>
  <c r="G10" i="12"/>
  <c r="G11" i="12"/>
  <c r="G12" i="12"/>
  <c r="G13" i="12"/>
  <c r="G14" i="12"/>
  <c r="G15" i="12"/>
  <c r="G16" i="12"/>
  <c r="G17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40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D9" i="12"/>
  <c r="E9" i="12" s="1"/>
  <c r="D10" i="12"/>
  <c r="E10" i="12" s="1"/>
  <c r="D11" i="12"/>
  <c r="E11" i="12" s="1"/>
  <c r="D12" i="12"/>
  <c r="E12" i="12" s="1"/>
  <c r="D13" i="12"/>
  <c r="E13" i="12" s="1"/>
  <c r="D14" i="12"/>
  <c r="E14" i="12" s="1"/>
  <c r="D15" i="12"/>
  <c r="E15" i="12" s="1"/>
  <c r="D16" i="12"/>
  <c r="E16" i="12" s="1"/>
  <c r="D17" i="12"/>
  <c r="E17" i="12" s="1"/>
  <c r="D18" i="12"/>
  <c r="E18" i="12" s="1"/>
  <c r="D19" i="12"/>
  <c r="E19" i="12" s="1"/>
  <c r="D20" i="12"/>
  <c r="E20" i="12" s="1"/>
  <c r="D21" i="12"/>
  <c r="E21" i="12" s="1"/>
  <c r="D23" i="12"/>
  <c r="E23" i="12" s="1"/>
  <c r="D24" i="12"/>
  <c r="E24" i="12" s="1"/>
  <c r="D25" i="12"/>
  <c r="E25" i="12" s="1"/>
  <c r="D26" i="12"/>
  <c r="E26" i="12" s="1"/>
  <c r="D27" i="12"/>
  <c r="E27" i="12" s="1"/>
  <c r="D28" i="12"/>
  <c r="E28" i="12" s="1"/>
  <c r="D29" i="12"/>
  <c r="E29" i="12" s="1"/>
  <c r="D30" i="12"/>
  <c r="E30" i="12" s="1"/>
  <c r="D31" i="12"/>
  <c r="E31" i="12" s="1"/>
  <c r="D32" i="12"/>
  <c r="E32" i="12" s="1"/>
  <c r="D33" i="12"/>
  <c r="E33" i="12" s="1"/>
  <c r="D34" i="12"/>
  <c r="E34" i="12" s="1"/>
  <c r="D35" i="12"/>
  <c r="E35" i="12" s="1"/>
  <c r="D36" i="12"/>
  <c r="E36" i="12" s="1"/>
  <c r="D37" i="12"/>
  <c r="E37" i="12" s="1"/>
  <c r="D38" i="12"/>
  <c r="E38" i="12" s="1"/>
  <c r="D40" i="12"/>
  <c r="E40" i="12" s="1"/>
  <c r="D42" i="12"/>
  <c r="E42" i="12" s="1"/>
  <c r="D43" i="12"/>
  <c r="E43" i="12" s="1"/>
  <c r="D44" i="12"/>
  <c r="E44" i="12" s="1"/>
  <c r="D45" i="12"/>
  <c r="E45" i="12" s="1"/>
  <c r="D46" i="12"/>
  <c r="E46" i="12" s="1"/>
  <c r="D47" i="12"/>
  <c r="E47" i="12" s="1"/>
  <c r="D48" i="12"/>
  <c r="E48" i="12" s="1"/>
  <c r="D49" i="12"/>
  <c r="E49" i="12" s="1"/>
  <c r="D50" i="12"/>
  <c r="E50" i="12" s="1"/>
  <c r="D51" i="12"/>
  <c r="E51" i="12" s="1"/>
  <c r="D52" i="12"/>
  <c r="E52" i="12" s="1"/>
  <c r="D53" i="12"/>
  <c r="E53" i="12" s="1"/>
  <c r="D54" i="12"/>
  <c r="E54" i="12" s="1"/>
  <c r="D55" i="12"/>
  <c r="E55" i="12" s="1"/>
  <c r="S56" i="12" l="1"/>
  <c r="T56" i="12" s="1"/>
  <c r="M56" i="12"/>
  <c r="N56" i="12" s="1"/>
  <c r="D309" i="7"/>
  <c r="D310" i="7" l="1"/>
  <c r="F309" i="7"/>
  <c r="F310" i="7" s="1"/>
  <c r="E22" i="12" s="1"/>
  <c r="P15" i="12"/>
  <c r="P56" i="12" s="1"/>
  <c r="Q56" i="12" s="1"/>
  <c r="C22" i="12" l="1"/>
  <c r="D22" i="12" s="1"/>
  <c r="E310" i="7"/>
  <c r="D8" i="12"/>
  <c r="C56" i="12" l="1"/>
  <c r="D56" i="12"/>
  <c r="E8" i="12"/>
  <c r="F57" i="12" l="1"/>
  <c r="E56" i="12"/>
  <c r="Q25" i="1"/>
  <c r="P25" i="1"/>
  <c r="O25" i="1"/>
  <c r="F30" i="1" s="1"/>
  <c r="M25" i="1"/>
  <c r="L25" i="1"/>
  <c r="J25" i="1"/>
  <c r="I25" i="1"/>
  <c r="G25" i="1"/>
  <c r="F25" i="1"/>
  <c r="D25" i="1"/>
  <c r="F28" i="1" l="1"/>
  <c r="H14" i="1"/>
  <c r="H13" i="1"/>
  <c r="H6" i="1"/>
  <c r="N6" i="1"/>
  <c r="E22" i="1"/>
  <c r="N21" i="1"/>
  <c r="H21" i="1"/>
  <c r="E21" i="1"/>
  <c r="N19" i="1"/>
  <c r="H19" i="1"/>
  <c r="C19" i="1"/>
  <c r="E19" i="1" s="1"/>
  <c r="N18" i="1"/>
  <c r="K18" i="1"/>
  <c r="H18" i="1"/>
  <c r="E18" i="1"/>
  <c r="N17" i="1"/>
  <c r="K17" i="1"/>
  <c r="H17" i="1"/>
  <c r="C17" i="1"/>
  <c r="E17" i="1" s="1"/>
  <c r="N16" i="1"/>
  <c r="K16" i="1"/>
  <c r="H16" i="1"/>
  <c r="C16" i="1"/>
  <c r="E16" i="1" s="1"/>
  <c r="N15" i="1"/>
  <c r="K15" i="1"/>
  <c r="H15" i="1"/>
  <c r="E15" i="1"/>
  <c r="N14" i="1"/>
  <c r="K14" i="1"/>
  <c r="C14" i="1"/>
  <c r="E14" i="1" s="1"/>
  <c r="N13" i="1"/>
  <c r="K13" i="1"/>
  <c r="E13" i="1"/>
  <c r="N12" i="1"/>
  <c r="K12" i="1"/>
  <c r="H12" i="1"/>
  <c r="E12" i="1"/>
  <c r="N11" i="1"/>
  <c r="K11" i="1"/>
  <c r="H11" i="1"/>
  <c r="E11" i="1"/>
  <c r="N10" i="1"/>
  <c r="K10" i="1"/>
  <c r="H10" i="1"/>
  <c r="C10" i="1"/>
  <c r="N9" i="1"/>
  <c r="K9" i="1"/>
  <c r="H9" i="1"/>
  <c r="E9" i="1"/>
  <c r="N8" i="1"/>
  <c r="K8" i="1"/>
  <c r="H8" i="1"/>
  <c r="E8" i="1"/>
  <c r="N7" i="1"/>
  <c r="K7" i="1"/>
  <c r="H7" i="1"/>
  <c r="H25" i="1" s="1"/>
  <c r="K6" i="1"/>
  <c r="N25" i="1" l="1"/>
  <c r="E10" i="1"/>
  <c r="E25" i="1" s="1"/>
  <c r="C25" i="1"/>
  <c r="F27" i="1" s="1"/>
  <c r="K25" i="1"/>
  <c r="F29" i="1" l="1"/>
  <c r="G56" i="12" l="1"/>
  <c r="N18" i="12"/>
  <c r="T55" i="12"/>
  <c r="T31" i="12"/>
  <c r="T49" i="12"/>
  <c r="T50" i="12"/>
  <c r="T52" i="12"/>
  <c r="T45" i="12"/>
  <c r="T30" i="12"/>
  <c r="T26" i="12"/>
  <c r="F58" i="12" l="1"/>
  <c r="H56" i="12"/>
  <c r="F59" i="12" s="1"/>
</calcChain>
</file>

<file path=xl/sharedStrings.xml><?xml version="1.0" encoding="utf-8"?>
<sst xmlns="http://schemas.openxmlformats.org/spreadsheetml/2006/main" count="889" uniqueCount="628">
  <si>
    <t>ՏԵՂԵԿԱՆՔ</t>
  </si>
  <si>
    <t>NN</t>
  </si>
  <si>
    <t>Կազմակերպության անվանումը</t>
  </si>
  <si>
    <t>010</t>
  </si>
  <si>
    <t>013</t>
  </si>
  <si>
    <t>015</t>
  </si>
  <si>
    <t>016</t>
  </si>
  <si>
    <t>014</t>
  </si>
  <si>
    <t>018</t>
  </si>
  <si>
    <t>071</t>
  </si>
  <si>
    <t>շենքեր  և  շինություններ</t>
  </si>
  <si>
    <t xml:space="preserve">   Էլ.սարքեր 
սարքավորումներ</t>
  </si>
  <si>
    <t>Մեքենա</t>
  </si>
  <si>
    <t>Գույք</t>
  </si>
  <si>
    <t>Փափուկ 
գույք</t>
  </si>
  <si>
    <t>Գրքեր</t>
  </si>
  <si>
    <t>Արագամաշ առարկաներ</t>
  </si>
  <si>
    <t>հ/արժ.</t>
  </si>
  <si>
    <t>մաշ.</t>
  </si>
  <si>
    <t>մնաց.</t>
  </si>
  <si>
    <t>«Սիսիանի քաղաքապետարանի աշխատակազմ» համայնքային կառավարչական հիմնարկ</t>
  </si>
  <si>
    <t>Սիսիանի քաղաքային համայնք</t>
  </si>
  <si>
    <t>Նախկին շրջխորհրդի գործ.շենք</t>
  </si>
  <si>
    <t>«Է. Ասյանի անվան Սիսիանի մանկական երաժշտական դպրոց» ՀՈԱԿ</t>
  </si>
  <si>
    <t xml:space="preserve">Սիսիանի քաղաքային գրադարան         </t>
  </si>
  <si>
    <t xml:space="preserve">«Սիսիանի շախմատի դպրոց» ՀՈԱԿ  </t>
  </si>
  <si>
    <t xml:space="preserve">«Սիսիանի մանկական արվեստի դպրոց» ՀՈԱԿ  </t>
  </si>
  <si>
    <t>«Զ.Ա. Խաչատրյանի անվան գեղարվեստի դպրոց» ՀՈԱԿ</t>
  </si>
  <si>
    <t>«Համո Սահյանի անվան Սիսիանի քաղաքային մշակույթի կենտրոն» ՀՈԱԿ</t>
  </si>
  <si>
    <t>«Աղվան Մինասյանի անվան մանկապատանեկան ստեղծագործության կենտրոն» ՀՈԱԿ</t>
  </si>
  <si>
    <t xml:space="preserve">«Սիսիանի համայնքի թիվ 1 նախադպրոցական ուսումնական հաստատություն» ՀՈԱԿ    </t>
  </si>
  <si>
    <t xml:space="preserve">«Սիսիանի համայնքի թիվ 2 նախադպրոցական ուսումնական հաստատություն» ՀՈԱԿ    </t>
  </si>
  <si>
    <t xml:space="preserve">«Սիսիանի համայնքի թիվ 3 նախադպրոցական ուսումնական հաստատություն» ՀՈԱԿ    </t>
  </si>
  <si>
    <t xml:space="preserve">«Սիսիանի համայնքի թիվ 4 նախադպրոցական ուսումնական հաստատություն» ՀՈԱԿ    </t>
  </si>
  <si>
    <t>«Սիսիանի ֆուտբոլի դպրոց» ՀՈԱԿ</t>
  </si>
  <si>
    <t>«Սիսիանի բնակարանային կոմունալ տնտեսություն» ՀՈԱԿ</t>
  </si>
  <si>
    <t>Համայնքային նշանակության
կառույցներ և կենսաապահովման միջոցներ /կցվում է ցանկը հավելված 2/</t>
  </si>
  <si>
    <t>Անավարտ շինություններ</t>
  </si>
  <si>
    <t xml:space="preserve"> </t>
  </si>
  <si>
    <t>ԸՆԴԱՄԵՆԸ</t>
  </si>
  <si>
    <t xml:space="preserve">Հիմնական միջոցների  հաշվեկշռային արժեք                                                                                              </t>
  </si>
  <si>
    <t>հազար դրամ</t>
  </si>
  <si>
    <t xml:space="preserve">Հիմնական միջոցների մաշվածք                                                    </t>
  </si>
  <si>
    <t xml:space="preserve">Հիմնական միջոցների մնացորդային  արժեք                                                                            </t>
  </si>
  <si>
    <t xml:space="preserve">Շրջանառու միջոցներ                                                            </t>
  </si>
  <si>
    <t xml:space="preserve">      ՀԱՄԱՅՆՔԻ ՂԵԿԱՎԱՐ`                                                   Ա. ՍԱՐԳՍՅԱՆ   </t>
  </si>
  <si>
    <t>Համայնքային սեփականության հողամասեր /1416.6789 հա, վկայական 1983209/</t>
  </si>
  <si>
    <t xml:space="preserve">Հավելված 1
ՀՀ Սյունիքի մարզի Սիսիանի համայնքի ավագանու 2016թ. դեկտեմբերի 16-ի թիվ ___(Ա) որոշման </t>
  </si>
  <si>
    <t>Սիսիանի համայնաքապետարանի վարչական շենք</t>
  </si>
  <si>
    <t xml:space="preserve">հ/արժ. </t>
  </si>
  <si>
    <t xml:space="preserve">   Մեքենա</t>
  </si>
  <si>
    <t xml:space="preserve">  շենքեր  և  շինություններ</t>
  </si>
  <si>
    <t>Համայնքային սեփականության հողամասեր /55357.14 հա,/</t>
  </si>
  <si>
    <t xml:space="preserve">Հավելված 2  </t>
  </si>
  <si>
    <t xml:space="preserve"> ՀՀ Սյունիքի մարզի Սիսիանի համայնքի ավագանու 2018թ. _______________  ____-ի թիվ _____(Ա)  որոշման</t>
  </si>
  <si>
    <r>
      <t xml:space="preserve">ò ² Ü Î
</t>
    </r>
    <r>
      <rPr>
        <b/>
        <i/>
        <sz val="12"/>
        <rFont val="Arial Armenian"/>
        <family val="2"/>
      </rPr>
      <t>êÇëÇ³ÝÇ Ñ³Ù³ÛÝùÇ ë»÷³Ï³ÝáõÃÛ³Ý Ñ³Ù³ÛÝù³ÛÇÝ Ýß³Ý³ÏáõÃÛ³Ý Ï³éáõÛóÝ»ñÇ 
¨ Ï»Ýë³³å³ÑáíÙ³Ý ÑÇÙÝ³Ï³Ý ÙÇçáóÝ»ñÇ</t>
    </r>
  </si>
  <si>
    <t>Ð/Ñ</t>
  </si>
  <si>
    <t>¶áõÛùÇ ³Ýí³ÝáõÙÁ</t>
  </si>
  <si>
    <t>Þ³Ñ³·áñÍÙ³Ý 
ï³ñ»ÃÇíÁ</t>
  </si>
  <si>
    <t>Þ³ù»-êÇëÇ³Ý çñ³ï³ñÇ ³Ý³í³ñï úÎæ</t>
  </si>
  <si>
    <t>ø³Õ³ùÇ ÷³Ï ·»ñ»½Ù³Ý³ïáõÝ</t>
  </si>
  <si>
    <t>¶áñÍáÕ ·»ñ»½Ù³Ý³ïáõÝ</t>
  </si>
  <si>
    <t>êÛáõÝÇùÇ ·»ñ»½Ù³Ý³ïáõÝ</t>
  </si>
  <si>
    <t>ä³ÝÃ»áÝ</t>
  </si>
  <si>
    <t>Ø³Ûñ Ñáõß³ñÓ³Ý</t>
  </si>
  <si>
    <t>Ð³Ùá ê³ÑÛ³ÝÇ Ñáõß³ñÓ³Ý</t>
  </si>
  <si>
    <t>Þ³ÑáõÙÛ³ÝÇ ³ñÓ³Ý</t>
  </si>
  <si>
    <t>Ü. ²¹áÝóÇ ³ñÓ³Ý</t>
  </si>
  <si>
    <t>40-³ÕµÛáõñ Ñáõß³ñÓ³Ý</t>
  </si>
  <si>
    <t>ÐÛáõñ³ÝáóÇ ÙáïÇ Ñáõß³ñÓ³Ý</t>
  </si>
  <si>
    <t>Ð³Ûñ»Ý³Ï³Ý å³ï»ñ³½ÙÇ Ñáõß³ñÓ³Ý</t>
  </si>
  <si>
    <t>ºñÏñ³ß³ñÅÇ ½áÑ»ñÇ Ñáõß³ñÓ³Ý</t>
  </si>
  <si>
    <t>ì. àëÏ³ÝÛ³ÝÇ ³ñÓ³Ý</t>
  </si>
  <si>
    <t>2012Ã.</t>
  </si>
  <si>
    <t>êÇë³Ï Ü³Ñ³å»ïÇ Ññ³å³ñ³ÏÇ ß³ïñí³ÝÝ»ñ</t>
  </si>
  <si>
    <t>êÇë³Ï³Ý ÷áÕáóÇ Ñáõß³ñÓ³Ý-³ÕµÛáõñ</t>
  </si>
  <si>
    <t>Î.¸»ÙÇñ×Û³ÝÇ ³Ýí³Ý ³Û·Ç</t>
  </si>
  <si>
    <t>Ø³ÛÇëÇ 28-Ç ³Ýí³Ý ³Û·Ç</t>
  </si>
  <si>
    <t>Ø³ÝÏ³Ï³Ý ³Û·Ç</t>
  </si>
  <si>
    <t>ÐÇ¹ñáßÇÝ³ñ³ñÝ»ñÇ ³Û·Ç</t>
  </si>
  <si>
    <t>²Õµ³í³Ûñ</t>
  </si>
  <si>
    <t>Î³Ù³ñáí Ï³Ùáõñç ¶. ÜÅ¹»ÑÇ ÷.</t>
  </si>
  <si>
    <t>Ð»ïÇáïÝ Ï³Ùáõñç</t>
  </si>
  <si>
    <t>Ð»Í³Ý³ÛÇÝ Ï³Ùáõñç /´àô²î-Ç Ñ³ñ¨³ÝáõÃÛ³Ùµ/</t>
  </si>
  <si>
    <t>Ð»Í³Ý³ÛÇÝ Ï³Ùáõñç /§ê»ñå³ÝïÇÝ³¦ êäÀ-Ç Ñ³ñ¨³ÝáõÃÛ³Ùµ/</t>
  </si>
  <si>
    <t>àéá·Ù³Ý ó³Ýó` 9853 ·.Ù., ³Û¹ ÃíáõÙ`</t>
  </si>
  <si>
    <t>1980, 1998, 2001</t>
  </si>
  <si>
    <t>1)</t>
  </si>
  <si>
    <t xml:space="preserve">  àõÛÍ-êÇëÇ³Ý /·»ï³÷ÝÛ³ Ã³Õ³Ù³ë/ 4003 ·.Ù.</t>
  </si>
  <si>
    <t>2)</t>
  </si>
  <si>
    <t xml:space="preserve">  àõÛÍ-êÇëÇ³Ý /Ó³Ë³÷ÝÛ³ Ã³Õ³Ù³ë/ 4750 ·.Ù.</t>
  </si>
  <si>
    <t>3)</t>
  </si>
  <si>
    <t xml:space="preserve">  ²Û·»·áñÍ³Ï³ÝÇ ³ñï³ùÇÝ ·ÇÍ` 1100 ·.Ù.</t>
  </si>
  <si>
    <t>æñ³ÛÇÝ Ñ³Û»ÉÇÝ»ñ</t>
  </si>
  <si>
    <t>¼áõ·³ñ³Ý ºñ¨³ÝÛ³Ý ³Û·áõÙ</t>
  </si>
  <si>
    <t>Ü»ñÑ³Ù³ÛÝù³ÛÇÝ Ýß³Ý³ÏáõÃÛ³Ý 
ç»ñÙ³Ù³ï³Ï³ñ³ñÙ³Ý Ñ³Ù³Ï³ñ·  14,615կմ</t>
  </si>
  <si>
    <r>
      <t xml:space="preserve">öáÕáó³ÛÇÝ Éáõë³íáñáõÃÛáõÝ  </t>
    </r>
    <r>
      <rPr>
        <i/>
        <sz val="12"/>
        <rFont val="Arial Armenian"/>
        <family val="2"/>
      </rPr>
      <t>/01.12.08Ã. ¹ñáõÃÛ³Ùµ/, ³Û¹ ÃíáõÙ`</t>
    </r>
  </si>
  <si>
    <r>
      <t xml:space="preserve">   ¶áñÍáÕ ·ÍÇ »ñÏ³ñ. 1800Ù 
  </t>
    </r>
    <r>
      <rPr>
        <i/>
        <sz val="12"/>
        <rFont val="Arial Armenian"/>
        <family val="2"/>
      </rPr>
      <t>/01.12.08Ã. ¹ñáõÃÛ³Ùµ/</t>
    </r>
  </si>
  <si>
    <r>
      <t xml:space="preserve">   ²éÏ³ Ñ»Ý³ëÛáõÝ»ñ  Ù»Í` 375 Ñ³ï 
   </t>
    </r>
    <r>
      <rPr>
        <i/>
        <sz val="12"/>
        <rFont val="Arial Armenian"/>
        <family val="2"/>
      </rPr>
      <t>/01.12.08Ã. ¹ñáõÃÛ³Ùµ/</t>
    </r>
  </si>
  <si>
    <r>
      <t xml:space="preserve">   ²éÏ³ Ñ»Ý³ëÛáõÝ»ñ ÷áùñ`110 Ñ³ï 
   </t>
    </r>
    <r>
      <rPr>
        <i/>
        <sz val="12"/>
        <rFont val="Arial Armenian"/>
        <family val="2"/>
      </rPr>
      <t>/01.12.08Ã. ¹ñáõÃÛ³Ùµ/</t>
    </r>
  </si>
  <si>
    <t>4)</t>
  </si>
  <si>
    <r>
      <t xml:space="preserve">   ²éÏ³ ëÝ¹ÇÏ³ÛÇÝ É³Ùå»ñáí Éáõë³ïáõÝ»ñ` 108 Ñ³ï  </t>
    </r>
    <r>
      <rPr>
        <i/>
        <sz val="12"/>
        <rFont val="Arial Armenian"/>
        <family val="2"/>
      </rPr>
      <t>/01.12.08Ã. ¹ñáõÃÛ³Ùµ/</t>
    </r>
  </si>
  <si>
    <r>
      <t xml:space="preserve">öáÕáó³ÛÇÝ Éáõë³íáñáõÃÛáõÝ,  </t>
    </r>
    <r>
      <rPr>
        <i/>
        <sz val="12"/>
        <rFont val="Arial Armenian"/>
        <family val="2"/>
      </rPr>
      <t>³Û¹ ÃíáõÙ`</t>
    </r>
  </si>
  <si>
    <t>01.12.2008Ã.-01.09.2010Ã.</t>
  </si>
  <si>
    <t>Èáõë³Ù÷á÷ 153 Ñ³ï</t>
  </si>
  <si>
    <t>¶ÍÇ »ñÏ³ñáõÃÛáõÝ  12120 Ù</t>
  </si>
  <si>
    <t>Ð»Ý³ëÛáõÝ Ù»Í 57 Ñ³ï</t>
  </si>
  <si>
    <t>01.09.2012Ã.</t>
  </si>
  <si>
    <t>¾É. Ñ³Õáñ¹³É³ñÇ »ñÏ³ñáõÃÛáõÝ 18.66X100 ·Ù</t>
  </si>
  <si>
    <t>Ð»Ý³ëÛáõÝ 53 Ñ³ï</t>
  </si>
  <si>
    <t>Ð³ßíÇãÇ ïáõ÷ 5 Ñ³ï</t>
  </si>
  <si>
    <t>5)</t>
  </si>
  <si>
    <t>²íïáÙ³ï ÷áË³ñÏÇã 5 Ñ³ï</t>
  </si>
  <si>
    <t>6)</t>
  </si>
  <si>
    <t>ØÇ³ý³½ ¿É. Ñ³ßíÇã 5 Ñ³ï</t>
  </si>
  <si>
    <t>7)</t>
  </si>
  <si>
    <t>¾É. Å³Ù³Ý³ÏÇ é»É» 5 Ñ³ï</t>
  </si>
  <si>
    <t>8)</t>
  </si>
  <si>
    <t>¿É. Éáõë³íáñáõÃÛ³Ý É³Ùå 14 Ñ³ï</t>
  </si>
  <si>
    <t>öáÕáóÝ»ñ   446.4 Ñ³½.ùÙ</t>
  </si>
  <si>
    <t>2013Ã.</t>
  </si>
  <si>
    <t>Ðñ³å³ñ³ÏÝ»ñ  6.9 Ñ³½ ùÙ, ³Û¹ ÃíáõÙ`</t>
  </si>
  <si>
    <t>ì. àëÏ³ÝÛ³ÝÇ ³Ýí³Ý ³½³ï³Ù³ñïÇ hñ³å³ñ³Ï` 4.5 Ñ³½.ù.Ù.</t>
  </si>
  <si>
    <t>§Ø³Ûñ ³ñÓ³Ý¦ hñ³å³ñ³Ï`  0.9 Ñ³½.ùÙ</t>
  </si>
  <si>
    <t>§àñáï³Ý¦ ÏÇÝáÃ³ïñáÝ hñ³å³ñ³Ï` 1.5 Ñ³½.ùÙ</t>
  </si>
  <si>
    <t>êÇë³Ï Ü³Ñ³å»ïÇ Ññ³å³ñ³Ï    3.7 Ñ.ùÙ</t>
  </si>
  <si>
    <t>2008Ã</t>
  </si>
  <si>
    <t>Ò¨³íáñ Éáõë³ïáõ ÷áùñ Ñ»Ý³ëÛáõÝáí 19 Ñ³ï /êÇë³Ï Ü³Ñ³å»ïÇ Ññ³å³ñ³Ï/</t>
  </si>
  <si>
    <t>2010թ.</t>
  </si>
  <si>
    <t>Ê³Õ³Ññ³å³ñ³ÏÝ»ñ 7.835 Ñ³½ ùÙ, ³Û¹ ÃíáõÙ`</t>
  </si>
  <si>
    <t xml:space="preserve">     êÇë³Ï³Ý 50                            0.415 Ñ³½.ù.Ù.</t>
  </si>
  <si>
    <t xml:space="preserve">     ÞÇñí³Ý½³¹» 2-³`                 0.87 Ñ³½.ù.Ù.</t>
  </si>
  <si>
    <t xml:space="preserve">     Æëñ³»É-úñÇ 3-³`                    0.95 Ñ³½.ù.Ù.</t>
  </si>
  <si>
    <t xml:space="preserve">     Ê³ÝçÛ³Ý 3-³`                         0.79 Ñ³½.ù.Ù.</t>
  </si>
  <si>
    <t xml:space="preserve">     üÇ½ÏáõÉïáõñÝÇÏÝ»ñÇ 6`         0.37 Ñ³½.ù.Ù.</t>
  </si>
  <si>
    <r>
      <t xml:space="preserve">     ¶³ÛÇ 1`                                     1.2 Ñ³½.ù.Ù. 
</t>
    </r>
    <r>
      <rPr>
        <i/>
        <sz val="12"/>
        <rFont val="Arial Armenian"/>
        <family val="2"/>
      </rPr>
      <t>³Û¹ ÃíáõÙ`</t>
    </r>
  </si>
  <si>
    <t>ա)</t>
  </si>
  <si>
    <t xml:space="preserve"> ê³Ñ³ñ³Ý 3.6x0.7x2.4</t>
  </si>
  <si>
    <t>բ)</t>
  </si>
  <si>
    <t xml:space="preserve"> ÞÕÃ³Ý»ñáí ÷áùñ ×á×³Ý³Ï 2.5x0.5x1.8</t>
  </si>
  <si>
    <t>գ)</t>
  </si>
  <si>
    <t xml:space="preserve"> ¼ëå³Ý³Ïáí ×á×³Ý³Ï /4 ï»Õ/ , 2.6x0.4x0.8</t>
  </si>
  <si>
    <t>դ)</t>
  </si>
  <si>
    <t xml:space="preserve"> ê»Õ³Ý-Ýëï³ñ³Ý /L-2m/ </t>
  </si>
  <si>
    <t xml:space="preserve">     ¶³ÛÇ 6`                                    1.2 Ñ³½.ù.Ù.</t>
  </si>
  <si>
    <t xml:space="preserve">     ¶³ÛÇ 12`                                  1.2 Ñ³½.ù.Ù.</t>
  </si>
  <si>
    <t>9)</t>
  </si>
  <si>
    <t xml:space="preserve">     Æëñ³յ»É-úñÇ 1-·`                    0.42 Ñ³½.ù.Ù.</t>
  </si>
  <si>
    <t>10)</t>
  </si>
  <si>
    <t xml:space="preserve">     êÇë³Ï³Ý 48`                           0.42 Ñ³½.ù.Ù.</t>
  </si>
  <si>
    <t>Î³Ý³ã ï³ñ³ÍùÝ»ñ /·³½áÝÝ»ñ/ 12.4 Ñ³½.ùÙ, ³Û¹ ÃíáõÙ`</t>
  </si>
  <si>
    <t xml:space="preserve">       êÇë³Ï³Ý ÷áÕáó`                   3.2 Ñ³½.ù.Ù.</t>
  </si>
  <si>
    <t xml:space="preserve">       ¶.ÜÅ¹»ÑÇ ÷áÕáó`                   1.8 Ñ³½.ù.Ù.</t>
  </si>
  <si>
    <t xml:space="preserve">       â³ñ»ÝóÇ ÷áÕáó`                   4.2 Ñ³½.ù.Ù.</t>
  </si>
  <si>
    <t xml:space="preserve">       ÞÇñí³Ý½³¹»Ç ÷áÕáó`          1.2 Ñ³½.ù.Ù.</t>
  </si>
  <si>
    <t xml:space="preserve">       Æëñ³յ»É-úñÇ ÷áÕáó`               2.0 Ñ³½.ù.Ù.</t>
  </si>
  <si>
    <t xml:space="preserve">Ø³ñ½³¹³ßï 18000ùÙ   </t>
  </si>
  <si>
    <t>1991Ã.</t>
  </si>
  <si>
    <t>üáõïµáÉÇ ÷áùñ ¹³ßï</t>
  </si>
  <si>
    <t>êÇë³Ï³Ý 46 ² ß»ÝùÇ ·³½³ï³ñ</t>
  </si>
  <si>
    <t>ÞÇñí³Ý½³¹» Ã³Õ³Ù³ëÇ ·³½³ï³ñ</t>
  </si>
  <si>
    <t>2007Ã.</t>
  </si>
  <si>
    <t>2009Ã.</t>
  </si>
  <si>
    <t>¶³ÛÇ ÃÇí 7 ß»ÝùÇ Ãíáí 38 µÝ³Ï³ñ³ÝÝ»ñ /1,2,3,4,5,7,8,11,13,14,15,16,17,19,20,22,23,24,25,26,27,28, 29,31,34,35,36,38,39,40,41,42,45,46,47,48,49 ¨ 50/</t>
  </si>
  <si>
    <t>§´ÉÃµÉÃ³ÝÇ¦ ï³ñ³Íù`  2600.0  ù³é.Ù</t>
  </si>
  <si>
    <t>Քլորակայան</t>
  </si>
  <si>
    <t>Պահակատուն</t>
  </si>
  <si>
    <t>Ջրամբար</t>
  </si>
  <si>
    <t>§Ø»Í ³ÕµÛáõñÇ¦ ï³ñ³Íù` 300.0 ù³é.Ù</t>
  </si>
  <si>
    <t>§ê¨ ³ÕµÛáõñÇ¦ ï³ñ³Íù` 1500.0 ù³é.Ù</t>
  </si>
  <si>
    <t>Կապտաժ</t>
  </si>
  <si>
    <t>Øñ·³ïáõ ³Û·Ç   17 Ñ³ /ê¨ ³ÕµÛáõñÇ ï³ñ³Íù/</t>
  </si>
  <si>
    <t>üÇ½ÏáõÉïáõñÝÇÏÝ»ñÇ ÃÇí 6 ß»ÝùÇ 1-ÇÝ Ñ³ñÏáõÙ բացվածք 219.0 ùÙ</t>
  </si>
  <si>
    <t>äáÙå³Ï³Û³ÝÇ ÏÇë³Ï³éáõÛó ß»Ýù /àõÛÍÇ í³ñã³Ï³Ý ï³ñ³ÍùÇÝ ë³ÑÙ³Ý³ÏÇó/</t>
  </si>
  <si>
    <t>²ñï³¹ñ³Ï³Ý ÏÇë³Ï³éáõÛó ß»Ýù /àõÛÍÇ í³ñã³Ï³Ý ï³ñ³ÍùÇÝ ë³ÑÙ³Ý³ÏÇó/</t>
  </si>
  <si>
    <t>²Õµ³ñÏÕ /Ù»Í/    15 Ñ³ï</t>
  </si>
  <si>
    <t>2010Ã.</t>
  </si>
  <si>
    <t>²Õµ³ñÏÕ /÷áùñ/    15 Ñ³ï</t>
  </si>
  <si>
    <t>²Õµ³Ù³Ý  / 7Ñ³ï /</t>
  </si>
  <si>
    <t xml:space="preserve">²ÉÛáõÙÇÝ»  Ï³Ù³ñ³Ó¨ å³ïáõÑ³ÝÝ»ñ (1.09x1.76 R=0.52Ù), 6 Ñ³ï՝        17.4ùÙ      </t>
  </si>
  <si>
    <t>ä³ïáõÑ³ÝÝ»ñÇ ³å³ÏÇ 16.6ùÙ</t>
  </si>
  <si>
    <t xml:space="preserve">²ÉÛáõÙÇÝ» ³å³Ï»å³ï íÇïñ³ÅÝ»ñ (0.75x3.70Ù) 2 Ñ³ï՝  5.55 ùÙ            </t>
  </si>
  <si>
    <t xml:space="preserve">²ÉÛáõÙÇÝ» ¹éÝ»ñ (1.22x2.54 R=0.52Ù-1 Ñ³ï /Ù»Ï ÷»ÕÏÁ ãÏ³/, 1.55x3.7Ù- 1 Ñ³ï)  9.26ùÙ </t>
  </si>
  <si>
    <t>¸éÝ»ñÇ ³å³ÏÇÝ»ñ   4.50 ùÙ</t>
  </si>
  <si>
    <t>²ÉÛáõÙÇÝ» ³å³Ï»å³ï Éáõë³ÙáõïÝ»ñ  /3 Ñ³ï/ 1.32 X 1.97 /7.8ùÙ/</t>
  </si>
  <si>
    <t>²ÉÛáõÙÇÝ» Ï³Ù³ñ³Ó¨ ¹áõé  /1Ñ³ï/ 2.30 X 2.13, R=1.15Ù/,  /7.0ùÙ/</t>
  </si>
  <si>
    <t xml:space="preserve">Ð»Ý³ëÛáõÝ  38 Ñ³ï </t>
  </si>
  <si>
    <t>01.12.2010Ã.§êÇëÇ³ÝÇ µÝ³Ï³ñ³Ý³ÛÇÝ ÏáÙáõÝ³É ïÝï.¦ Ðà²Î-Ç ÏáÕÙÇó Çñ³Ï³Ý.</t>
  </si>
  <si>
    <t>Èáõë³ïáõ 49 Ñ³ï</t>
  </si>
  <si>
    <t>Էլեկտրական ·ÍÇ »ñÏ³ñáõÃÛáõÝ 1625X2</t>
  </si>
  <si>
    <t>Ø»ï³Õ³Ï³Ý ×³Õ³ß³ñ /14.9 ùÙ/</t>
  </si>
  <si>
    <t>ºñÏï³íñ /³é³ÝÓÇÝ ÏïáñÝ»ñáí, 0.23ïÝ/</t>
  </si>
  <si>
    <t>ö³Ûï» ¹éÝ»ñ ³é³Ýó ßñç³Ý³Ï /33ùÙ/</t>
  </si>
  <si>
    <t>ö³Ûï» ¹éÝ»ñ ³é³Ýó ßñç³Ý³Ï, 2 Ñ³ï  /2.4ùÙ/</t>
  </si>
  <si>
    <t>²Õµ³Ù³Ý         30 Ñ³ï</t>
  </si>
  <si>
    <t>2011Ã.</t>
  </si>
  <si>
    <t>²Õµ³Ù³Ý         10 Ñ³ï</t>
  </si>
  <si>
    <t>2012թ.</t>
  </si>
  <si>
    <t>²Õµ³Ù³Ý         40 Ñ³ï</t>
  </si>
  <si>
    <t>Ö³Ý³å³ñÑ³ÛÇÝ Ýß³ÝÝ»ñ</t>
  </si>
  <si>
    <t>Լուսացույցներ` զգուշացնող թարթող /3 հատ/</t>
  </si>
  <si>
    <t>2009թ.</t>
  </si>
  <si>
    <t>Լուսացույցներ /11 հատ/</t>
  </si>
  <si>
    <t>Հասարակական զուգարաններ /2 հատ/</t>
  </si>
  <si>
    <t>2014թ.</t>
  </si>
  <si>
    <t>Կանգառներ /8 հատ/</t>
  </si>
  <si>
    <t>Մալուխ /բազմաջիղ պղինձ, 2x4մմ/  500մ</t>
  </si>
  <si>
    <t>Լուսատու / 446 հատ/</t>
  </si>
  <si>
    <t>2015թ</t>
  </si>
  <si>
    <t>Նստարաններ 19 հատ</t>
  </si>
  <si>
    <t>2017թ.</t>
  </si>
  <si>
    <t>Լուսատուների կառուցում և վերանորոգում (175 հատ)</t>
  </si>
  <si>
    <t>Աղբաման /ՈՒրբան/ 28 հատ</t>
  </si>
  <si>
    <t>2018թ.</t>
  </si>
  <si>
    <t>108մմ տրամագծով՝ 1328գծմ, 159մմ տրամագծով՝ 10275գծմ, 219մմ տրամագծով՝ 1980գծմ, 273մմ տրամագծով՝ 250գծմ, 530մմ տրամագծով՝ 147գծմ խողովակները և d-100 մակնիշի 10հատ, d-150 մակնիշի 70 հատ, d-200 մակնիշի 4 հատ փականներ:</t>
  </si>
  <si>
    <t>ԸՆԴԱՄԵՆԸ ՍԻՍԻԱՆ ՔԱՂԱՔ</t>
  </si>
  <si>
    <t>ՏՈԼՈՐՍ</t>
  </si>
  <si>
    <t>Խմելու ջրի ցանցեր</t>
  </si>
  <si>
    <t>Կոյուղի</t>
  </si>
  <si>
    <t>Շենքերի ջեռուցման ցանց</t>
  </si>
  <si>
    <t>Ոռոգման ջրատար</t>
  </si>
  <si>
    <t>ԲՆՈՒՆԻՍ</t>
  </si>
  <si>
    <t>Աղբյուր Քոսի</t>
  </si>
  <si>
    <t>Աղբյուր Քահրիգ</t>
  </si>
  <si>
    <t>Երկաթյա տնակ</t>
  </si>
  <si>
    <t>ԴԱՍՏԱԿԵՐՏ</t>
  </si>
  <si>
    <t>Խմելու ջրի ներտնտեսային ցանց</t>
  </si>
  <si>
    <t>Խմելու ջրի արտաքին ցանց</t>
  </si>
  <si>
    <t>Գերեզմանատուն</t>
  </si>
  <si>
    <t>Համայնքի լուսավորության ցանց</t>
  </si>
  <si>
    <t>ՀԱՑԱՎԱՆ</t>
  </si>
  <si>
    <t>Ոռոգման խողովակաշար</t>
  </si>
  <si>
    <t>ԹԱՍԻԿ</t>
  </si>
  <si>
    <t>Խմելու ջրի խողովակներ</t>
  </si>
  <si>
    <t>Գյուղամիջյան ճանապարհ</t>
  </si>
  <si>
    <t>Գետանցում</t>
  </si>
  <si>
    <t>Փողոցային  լուսավորություն</t>
  </si>
  <si>
    <t>Խմելու ջրի ջրագծի,ՕԿՋ-ի ջրընդունիչ</t>
  </si>
  <si>
    <t xml:space="preserve"> ԱՂԻՏՈՒ</t>
  </si>
  <si>
    <t>Ներքին խմելու ջրի ցանց</t>
  </si>
  <si>
    <t>Ներտնային ոռոգման ցանց</t>
  </si>
  <si>
    <t>ՎԱՂԱՏԻՆ</t>
  </si>
  <si>
    <t>Ջրագծի ներքին ցանց</t>
  </si>
  <si>
    <t>ՈՐՈՏՆԱՎԱՆ</t>
  </si>
  <si>
    <t>Ներհամայնքային ջրագիծ</t>
  </si>
  <si>
    <t>Ույծ</t>
  </si>
  <si>
    <t>Ներհամայնքային ներհամայնքային փողոցներ և հրապարակ</t>
  </si>
  <si>
    <t>Հուշարձան</t>
  </si>
  <si>
    <t>Հուշարձան-աղբյուր</t>
  </si>
  <si>
    <t>Մատուռ</t>
  </si>
  <si>
    <t>Կամուրջ  Այրի</t>
  </si>
  <si>
    <t>Եկեղեցի քանդված</t>
  </si>
  <si>
    <t>Մետաղյա տնակ</t>
  </si>
  <si>
    <t>ԴԱՐԲԱՍ</t>
  </si>
  <si>
    <t>1941-1945թթ  զոհվածների հիշատակին նվիրված հուշաղբյուր</t>
  </si>
  <si>
    <t>Արևային օդատաքացման համակարգ</t>
  </si>
  <si>
    <t>Ցերեկային լուսավորության երկաթե սյուներ</t>
  </si>
  <si>
    <t>Լուսադիոդային լուսարձակներ</t>
  </si>
  <si>
    <t>Ցերեկային լուսարձակներ</t>
  </si>
  <si>
    <t>Ցերեկային լուսավորության ցանց</t>
  </si>
  <si>
    <t>ՇԱՄԲ</t>
  </si>
  <si>
    <t xml:space="preserve"> Արցախյան պատերազմում զոհվածների հիշատակին նվիրված խաչքար-պուրակ </t>
  </si>
  <si>
    <t xml:space="preserve"> Անասունների ջրելատեղ Եռաբլուրում</t>
  </si>
  <si>
    <t>ԳԵՏԱԹԱՂ</t>
  </si>
  <si>
    <t>Ներհամայնքային ջրամատակարարման համակարգ</t>
  </si>
  <si>
    <t>Ներհամայնքային  ոռոգման  համակարգ</t>
  </si>
  <si>
    <t>Եկեղեցի</t>
  </si>
  <si>
    <t>Խաչքար</t>
  </si>
  <si>
    <t>ԼՈՐ</t>
  </si>
  <si>
    <t>Ջրանցք</t>
  </si>
  <si>
    <t>Ոռոգման ցանց</t>
  </si>
  <si>
    <t>Հուշարձան-մահարձան</t>
  </si>
  <si>
    <t>Ներհամայնքային կամուրջ</t>
  </si>
  <si>
    <t>ՇԵՆԱԹԱՂ</t>
  </si>
  <si>
    <t>Աղբյուր հուշարձան</t>
  </si>
  <si>
    <t>ՆՈՐԱՎԱՆ</t>
  </si>
  <si>
    <t>Խմելու ջրի ջրավազան</t>
  </si>
  <si>
    <t>Խմելու ջրի ներքին ցանց</t>
  </si>
  <si>
    <t>ՇԱՔԻ</t>
  </si>
  <si>
    <t>Ներհամայնքային ոռոգման համակարգ</t>
  </si>
  <si>
    <t>Մետաղյա խող.ջրագիծ</t>
  </si>
  <si>
    <t>Մետաղյա խող. հենասյուն</t>
  </si>
  <si>
    <t>2014-2016</t>
  </si>
  <si>
    <t>Հաղորդալար</t>
  </si>
  <si>
    <t>2014-2017</t>
  </si>
  <si>
    <t>Փողոցային  լուսամփոփներ</t>
  </si>
  <si>
    <t>ՇԱՂԱՏ</t>
  </si>
  <si>
    <t>Ջրագիծ</t>
  </si>
  <si>
    <t>Ցանցային անլար  սարք</t>
  </si>
  <si>
    <t>ԻՇԽԱՆԱՍԱՐ</t>
  </si>
  <si>
    <t>Ավտոկանգառ</t>
  </si>
  <si>
    <t>ԱՆԳԵՂԱԿՈԹ</t>
  </si>
  <si>
    <t>Սպանդարյան-Անգեղակոթ ջրատար</t>
  </si>
  <si>
    <t>ԸՆԴԱՄԵՆԸ  ԲՆԱԿԱՎԱՅՐԵՐ</t>
  </si>
  <si>
    <t>ԸՆԴԱՄԵՆԸ  ՀԱՄԱՅՆՔ</t>
  </si>
  <si>
    <t xml:space="preserve">                                        Հավելված 3                                                                                                                                                                                                                                      ՀՀ Սյունիքի մարզի  Սիսիանի համայնքի ավագանու 2018թ.                                                         _______________  ____-ի թիվ _____(Ա)  որոշման</t>
  </si>
  <si>
    <r>
      <t xml:space="preserve">                                                    Ց Ա Ն Կ 
       </t>
    </r>
    <r>
      <rPr>
        <i/>
        <sz val="11"/>
        <rFont val="GHEA Grapalat"/>
        <family val="3"/>
      </rPr>
      <t>ՍԻՍԻԱՆԻ ՀԱՄԱՅՆՔԻՆ ՍԵՓԱԿԱՆՈՒԹՅԱՆ ԻՐԱՎՈՒՆՔՈՎ 
             ՊԱՏԿԱՆՈՂ ՇԻՆՈՒԹՅՈՒՆՆԵՐԻ ԵՎ ԿԱՌՈՒՅՑՆԵՐԻ</t>
    </r>
    <r>
      <rPr>
        <i/>
        <sz val="12"/>
        <rFont val="GHEA Grapalat"/>
        <family val="3"/>
      </rPr>
      <t xml:space="preserve">  </t>
    </r>
  </si>
  <si>
    <t>Համայնքային 
նշանակության շինությունների և
կառույցների անվանումը</t>
  </si>
  <si>
    <t>Շենքեր և շինություններ /դրամ/</t>
  </si>
  <si>
    <t>Շրջ. գործկոմի շենք</t>
  </si>
  <si>
    <t>Սիսիանի քաղաքային համայնքի «Է. Ասյանի անվան Սիսիանի մանկական երաժշտական դպրոց» ՀՈԱԿ</t>
  </si>
  <si>
    <t>Համայնքային նշանակության կառույցներ և
կենսապահովման միջոցներ /կցվում է ցանկը` հավելված 2/</t>
  </si>
  <si>
    <t>Տոլորս բնակավայրի վարչական շենք</t>
  </si>
  <si>
    <t>Ախլաթյան բնակավայրի վարչական շենք</t>
  </si>
  <si>
    <t xml:space="preserve">Ախլաթյան բնակավայրի կաթի ընդունման կետ </t>
  </si>
  <si>
    <t>Ախլաթյան բնակավայրի կենցաղի տուն</t>
  </si>
  <si>
    <t>Տորունիք բնակավայրի ակումբի շենք</t>
  </si>
  <si>
    <t>Տորունիք բնակավայրի կերաղացի շենք</t>
  </si>
  <si>
    <t>Տորունիք բնակավայրի երիտասարդական միության  շենք</t>
  </si>
  <si>
    <t>Տորունիք բնակավայրի բուժկետի շենք</t>
  </si>
  <si>
    <t>Դաստակերտ բնակավայրի վարչական շենք</t>
  </si>
  <si>
    <t xml:space="preserve">   Դաստակերտ բնակավայրի  ոչ բնակելի շենք</t>
  </si>
  <si>
    <t>Դաստակերտ բնակավայրի մշակույթի տուն</t>
  </si>
  <si>
    <t>Դաստակերտ բնակավայրի կենցաղի տուն</t>
  </si>
  <si>
    <t>Դաստակերտ բնակավայրի ճաշարան</t>
  </si>
  <si>
    <t>Դաստակերտ բաղնիքի շենք</t>
  </si>
  <si>
    <t xml:space="preserve">Նժդեհ բնակավայրի յոթ  կիսաքանդ շինություններ </t>
  </si>
  <si>
    <t xml:space="preserve">Նժդեհ բնակավայրի ներհամայնքային կամուրջ </t>
  </si>
  <si>
    <t xml:space="preserve">Նժդեհ բնակավայրի նախկին կապի շենք </t>
  </si>
  <si>
    <t xml:space="preserve">Աշոտավան բնակավայրի հանրախանութի  շենք </t>
  </si>
  <si>
    <t>Աշոտավան բնակավայրի պահակի տնակ</t>
  </si>
  <si>
    <t>Աշոտավան բնակավայրի կաթսայատուն</t>
  </si>
  <si>
    <t>Աշոտավան բնակավայրի կենցաղի տուն</t>
  </si>
  <si>
    <t>Աշոտավան բնակավայրի մանկապարտեզի շենք</t>
  </si>
  <si>
    <t>Հացավան բնակավայրի վարչական շենք</t>
  </si>
  <si>
    <t>Հացավան բնակավայրի ծննդատուն</t>
  </si>
  <si>
    <t>Հացավան բնակավյրի խանութի շենք</t>
  </si>
  <si>
    <t>Թասիկ  բնակավյրի  գրասենյակի շենք</t>
  </si>
  <si>
    <t>Թասիկ  բնակավյրի  ակումբ -կինոխցիկ</t>
  </si>
  <si>
    <t>Թասիկ  բնակավյրի կորմոցեխ</t>
  </si>
  <si>
    <t>Թասիկ  բնակավյրի պահեստ</t>
  </si>
  <si>
    <t>Թասիկ  բնակավյրի բաղնիքի շենք</t>
  </si>
  <si>
    <t>Թասիկ  բնակավյրի նախկին կաթի մշակման կետ</t>
  </si>
  <si>
    <t>Թասիկ  բնակավյրի մանկապարտեզի շենք</t>
  </si>
  <si>
    <t>Սալվարդ բնակավայրի բաղնիքի շենք</t>
  </si>
  <si>
    <t>Սալվարդ բնակավայրի էլեկտրոկայան</t>
  </si>
  <si>
    <t>Սալվարդ բնակավայրի կենցաղի տուն</t>
  </si>
  <si>
    <t>Սալվարդ բնակավայրի ակումբ գրադարան</t>
  </si>
  <si>
    <t>Աղիտու բնակավայրի ՀՈԱԿ_ի շենք</t>
  </si>
  <si>
    <t>Աղիտու բնակավայրի ակումբի  շենք</t>
  </si>
  <si>
    <t>Վաղատին բնակավայրի վարչական  շենք</t>
  </si>
  <si>
    <t>Վաղատին բնակավայրի կենցաղի տուն</t>
  </si>
  <si>
    <t>Վաղատին բնակավայրի հովվի կացարան</t>
  </si>
  <si>
    <t>Վաղատին բնակավայրի հիվանդանոցի շենք</t>
  </si>
  <si>
    <t>Վաղատին բնակավայրի մշակութի տուն</t>
  </si>
  <si>
    <t>Որոտնավան բնակավայրի պահեստ</t>
  </si>
  <si>
    <t>Որոտնավան բնակավայրի կովանոց</t>
  </si>
  <si>
    <t>ՈՒյծ բնակավայրի մշակույթի տուն</t>
  </si>
  <si>
    <t>ՈՒյծ բնակավայրի գրադարանի շենք</t>
  </si>
  <si>
    <t>ՈՒյծ բնակավայրի մանկապարտեզի կիսակառույց</t>
  </si>
  <si>
    <t>ՈՒյծի հիդրոպոմպակայան</t>
  </si>
  <si>
    <t>Լծեն բնակավայրի վարչական շենք</t>
  </si>
  <si>
    <t>Լծեն  բնակավայրի ակումբի շենք</t>
  </si>
  <si>
    <t>Դարբաս  բնակավայրի հիվանդանոցի շենք</t>
  </si>
  <si>
    <t>Դարբաս  բնակավայրի կուլտուրայի տան շենք</t>
  </si>
  <si>
    <t>Դարբաս  բնակավայրի մանկապարտեզի  շենք</t>
  </si>
  <si>
    <t>Դարբաս  բնակավայրի վարչական շենք</t>
  </si>
  <si>
    <t>Դարբաս  բնակավայրի բտման գոմ</t>
  </si>
  <si>
    <t>Դարբաս  բնակավայրի ավտոպարկ</t>
  </si>
  <si>
    <t>Դարբաս  բնակավայրի հացահատիկի պահեստ</t>
  </si>
  <si>
    <t>Դարբաս  բնակավայրի համայնքային կենտրոնի շենք</t>
  </si>
  <si>
    <t>Շամբ  բնակավայրի կովանոց</t>
  </si>
  <si>
    <t>Շամբ  բնակավայրի հորթանոց</t>
  </si>
  <si>
    <t>Շամբ  բնակավայրի խոզանոց</t>
  </si>
  <si>
    <t>Շամբ բնակավայրի հնոցատուն</t>
  </si>
  <si>
    <t>Շամբ բնակավայրի վարչական շենք</t>
  </si>
  <si>
    <t>Շամբ բնակավայրի բաղնիքի շենք</t>
  </si>
  <si>
    <t>Շամբ բնակավայրի խանութի շենք</t>
  </si>
  <si>
    <t>Շամբ բնակավայրի մանկապարտեզի  շենք</t>
  </si>
  <si>
    <t>Շամբ բնակավայրի բետոնե ավտոտնակներ</t>
  </si>
  <si>
    <t xml:space="preserve">Շամբ բնակավայրի կենցաղի տուն </t>
  </si>
  <si>
    <t>Շամբ բնակավայրի կիսավարտ պահեստ</t>
  </si>
  <si>
    <t>Շամբ բնակավայրի հովվի տուն Եռաբլուրում</t>
  </si>
  <si>
    <t>Շամբ բնակավայրի ոչխարանոց</t>
  </si>
  <si>
    <t>Շամբ բնակավայրի անասունների ջրելատեղ Եռաբլուրում</t>
  </si>
  <si>
    <t>Գետաթաղ բնակավայրի ակումբի շենք 2</t>
  </si>
  <si>
    <t>Գետաթաղ բնակավայրի գրադարան</t>
  </si>
  <si>
    <t>Գետաթաղ բնակավայրի կովանոց համալիր</t>
  </si>
  <si>
    <t>Գետաթաղ բնակավայրի  պահեստ</t>
  </si>
  <si>
    <t>Գետաթաղ բնակավայրի  պոմպակայանի շենք</t>
  </si>
  <si>
    <t>Գետաթաղ բնակավայրի հին դպրոց</t>
  </si>
  <si>
    <t>Գետաթաղ բնակավայրի  բաղնիք/առկա են միայն պատերը/</t>
  </si>
  <si>
    <t>Լոր բնակավայրի  վարչական շենք</t>
  </si>
  <si>
    <t>Լոր բնակավայրի մշակույթի տուն</t>
  </si>
  <si>
    <t>Լոր բնակավայրի  գրադարան</t>
  </si>
  <si>
    <t>Լոր բնակավայրի  Հ.Սահյանի տուն-թանգարան</t>
  </si>
  <si>
    <t>Լոր բնակավայրի  կովանոց</t>
  </si>
  <si>
    <t xml:space="preserve">Լոր բնակավայրի  ջրհան կայան </t>
  </si>
  <si>
    <t>Լոր-Գետաթաղ ջրհան կայան</t>
  </si>
  <si>
    <t>Շենաթաղ բնակավայրի թանգարանի շենք</t>
  </si>
  <si>
    <t>Շենաթաղ բնակավայրի բաղնիքի շենք</t>
  </si>
  <si>
    <t>Շենաթաղ բնակավայրի դպրոցի շենք</t>
  </si>
  <si>
    <t>Շենաթաղ բնակավայրի վարչական շենք</t>
  </si>
  <si>
    <t>Շենաթաղ բնակավայրի ակումբի  շենք</t>
  </si>
  <si>
    <t xml:space="preserve">Շենաթաղ բնակավայրի անասնակերի պահեստ  </t>
  </si>
  <si>
    <t>Շենաթաղ բնակավայրի կովանոց</t>
  </si>
  <si>
    <t>Շենաթաղ բնակավայրի կենցաղի տուն</t>
  </si>
  <si>
    <t>Շենաթաղ բնակավայրի ոչխարանոց անավարտ</t>
  </si>
  <si>
    <t>Շենաթաղ բնակավայրի կերախոհանոց անավարտ</t>
  </si>
  <si>
    <t>Նորավան բնակավայրի մանկապարտեզ</t>
  </si>
  <si>
    <t>Նորավան բնակավայրում բնակարան</t>
  </si>
  <si>
    <t>Նորավան բնակավայրի օժանդակ շինություն,գոմեր</t>
  </si>
  <si>
    <t>Նորավան բնակավայրի ակունքի կիսակառույց շինություն</t>
  </si>
  <si>
    <t>Նորավան բնակավայրի ակունքի հին պոմպակայն</t>
  </si>
  <si>
    <t>Նորավան բնակավայրի հին գյուղի սպսարկող շինություն</t>
  </si>
  <si>
    <t xml:space="preserve">Շաքի բնակավայրի  կոլտնտ. նախկին շենք </t>
  </si>
  <si>
    <t>Շաքի բնակավայրի ակումբի նոր շենք/վարչական /</t>
  </si>
  <si>
    <t>Շաքի բնակավայրի   ավտոկանգառ</t>
  </si>
  <si>
    <t>Շաղատ  բնակավայրի վարչական  շենք</t>
  </si>
  <si>
    <t>Շաղատ  բնակավայրի ակումբի շենք</t>
  </si>
  <si>
    <t xml:space="preserve">Շաղատ բնակավայրի խանութ </t>
  </si>
  <si>
    <t>Շաղատ բնակավայրի հացի փուռ քանդած</t>
  </si>
  <si>
    <t>Շաղատ բնակավայրի կաթսայատուն</t>
  </si>
  <si>
    <t>Շաղատ բնակավայրի ՆՈՒՀ-ի շենք</t>
  </si>
  <si>
    <t>Շաղատ բնակավայրի բնակելի շենք  28</t>
  </si>
  <si>
    <t>Շաղատ բնակավայրի ձիթհան /թանգարան/</t>
  </si>
  <si>
    <t>Շաղատ բնակավայրի բուժկետի շենք</t>
  </si>
  <si>
    <t>Բալաք բնակավայրի վարչական շենք</t>
  </si>
  <si>
    <t>Մուցք բնակավայրի վարչական շենք</t>
  </si>
  <si>
    <t>Մուցք բնակավայրի ակումբի շենք</t>
  </si>
  <si>
    <t>Անգեղակոթ բնակավայրի վարչական շենք</t>
  </si>
  <si>
    <t>Անգեղակոթ բնակավայրի կենցաղի տուն</t>
  </si>
  <si>
    <t>Անգեղակոթ բնակավայրի ակումբի շենք</t>
  </si>
  <si>
    <t xml:space="preserve">  շենքեր  և  շինությունների մաշվածք</t>
  </si>
  <si>
    <t xml:space="preserve">  շենքեր  և  շինությունների մնացորդ</t>
  </si>
  <si>
    <t xml:space="preserve">   Էլ.սարքեր 
սարքավորումների մաշվածք</t>
  </si>
  <si>
    <t xml:space="preserve">   Էլ.սարքեր 
սարքավորումների մնացորդ</t>
  </si>
  <si>
    <t xml:space="preserve">   Մեքենաների մաշվածք</t>
  </si>
  <si>
    <t xml:space="preserve">   Մեքենաների մնացորդ</t>
  </si>
  <si>
    <t xml:space="preserve">        Գույքի մաշվածք</t>
  </si>
  <si>
    <t xml:space="preserve">        Գույքի արժեքի մնացորդ</t>
  </si>
  <si>
    <t xml:space="preserve">        Գույքի արժեք </t>
  </si>
  <si>
    <t>Փափուկ 
գույքի մաշվածք</t>
  </si>
  <si>
    <t>Փափուկ 
գույքի արժեքի մնացորդ</t>
  </si>
  <si>
    <t>Գրքերի արժեքի մաշվածք</t>
  </si>
  <si>
    <t>Գրքերի արժեքի մնացորդ</t>
  </si>
  <si>
    <t>Խմելու ջրագիծ</t>
  </si>
  <si>
    <t>ԱԽԼԱԹՅԱՆ</t>
  </si>
  <si>
    <t>Գերպեի ջրատար խողովակ</t>
  </si>
  <si>
    <t>Պիտանի չէ</t>
  </si>
  <si>
    <t>շարքից դուրս եկած</t>
  </si>
  <si>
    <t>Օբի ձորի խմելու ջրի խողովակ</t>
  </si>
  <si>
    <t>Մանչու չումանի խմելու ջրի խողովակ</t>
  </si>
  <si>
    <t>Խմելու ջրի խողովակաշար Բնունիսից</t>
  </si>
  <si>
    <t>Գոլի ձորի խմելու ջրի խողովակ</t>
  </si>
  <si>
    <t>Ոռոգման ներտնային ցանց</t>
  </si>
  <si>
    <t>Խմելու ջրի ջրընդունիչներ</t>
  </si>
  <si>
    <t>ունի վերանորոգման կարիք</t>
  </si>
  <si>
    <t>Ախլաթյան բնակավայրի կովանոց</t>
  </si>
  <si>
    <t>Ախլաթյան ոչխարի գոմ</t>
  </si>
  <si>
    <t>Երկաթյա նստարաններ փայտե նստատեղով</t>
  </si>
  <si>
    <t>Ոռոգման ջրագիծ Զոռ-Զոռ Աղիտու</t>
  </si>
  <si>
    <t xml:space="preserve">Կամուրջ  </t>
  </si>
  <si>
    <t>7-րդ դար</t>
  </si>
  <si>
    <t>Հուշաղբյուր հայրենական պատերազմի</t>
  </si>
  <si>
    <t>Հուշաղբյուր արցախյան  պատերազմի</t>
  </si>
  <si>
    <t>Ջրավազան</t>
  </si>
  <si>
    <t>Որոտնավան բնակավայրի անասնագոմ</t>
  </si>
  <si>
    <t>ԾԻԳ</t>
  </si>
  <si>
    <t>Նորավան բնակավայրի հասարակական կենտրոն</t>
  </si>
  <si>
    <t>Փողոց</t>
  </si>
  <si>
    <t>Ոչ նյութական ակտիվներ</t>
  </si>
  <si>
    <t>1941-1945թթ  զոհվածների հիշատակին նվիրված հուշարձան</t>
  </si>
  <si>
    <t>ԲՌՆԱԿՈԹ</t>
  </si>
  <si>
    <t>Գիշերային լուսավորության ներքին ցանց/9300գծմ/</t>
  </si>
  <si>
    <t>Ներտնտեսային ոռոգման ներքին ցանց  23.4 կմ</t>
  </si>
  <si>
    <t>Շենաթաղ բնակավայրի խմելու ջրի ջրամատակարարում</t>
  </si>
  <si>
    <t xml:space="preserve">ՈՒյծ բնակավայրի արտադրական նշանակության շենք </t>
  </si>
  <si>
    <t>Պահեստ</t>
  </si>
  <si>
    <t>Ոռոգման ջրի ցանցեր</t>
  </si>
  <si>
    <t>Ջրի պոմպ/վառված/</t>
  </si>
  <si>
    <t>Գերեզմանատուն 2 հատ</t>
  </si>
  <si>
    <t>Մաշվածք</t>
  </si>
  <si>
    <t>մնացորդ</t>
  </si>
  <si>
    <t>Կանգառ/ավտոկանգառ/</t>
  </si>
  <si>
    <t xml:space="preserve">Դաստակերտի քաղաքապետարանի շենք </t>
  </si>
  <si>
    <t>Սիսիան -Ձորեր մայրուղի 2 կմ</t>
  </si>
  <si>
    <t xml:space="preserve">Թասիկ  բնակավյրի գրադարանի շենք վեր.կաթի հավաքման կետ </t>
  </si>
  <si>
    <t>Աշոտավան բնակավայրի ակումբի  շենք /կիսաքանդ վիճակ/</t>
  </si>
  <si>
    <t>Տորունիքի գյուղապետարանի  շենք</t>
  </si>
  <si>
    <t>Շենքի տանիքներ 18</t>
  </si>
  <si>
    <t>Ճանապարհ Նոր Նորավան</t>
  </si>
  <si>
    <t>Արցախյան պատերազմի զոհվածն.հուշարձան</t>
  </si>
  <si>
    <t>Հայր. պատերազմի զոհվածն.հուշարձան</t>
  </si>
  <si>
    <t>Գերեզման</t>
  </si>
  <si>
    <t>Կոյուղու ցանց 4.5 կմ</t>
  </si>
  <si>
    <t>ՆՇՈՒՄՆԵՐ</t>
  </si>
  <si>
    <t>Վարչական շենքի շարունակություն</t>
  </si>
  <si>
    <t>Բնունիս բնակավայրի մշակույթի շենք</t>
  </si>
  <si>
    <t>Ներսը քանդված</t>
  </si>
  <si>
    <t>մանկապարտեզ/սեփ.տուն/</t>
  </si>
  <si>
    <t>Տանիքը մասնակի քանդված</t>
  </si>
  <si>
    <t>կիսաքանդ</t>
  </si>
  <si>
    <t>միայն կիսաքանդ պատերը</t>
  </si>
  <si>
    <t>քանդված միայն կիսատ պատեր</t>
  </si>
  <si>
    <t>դպրոց/տրված է անհատույց/</t>
  </si>
  <si>
    <t>բնակ. օգտագործում է</t>
  </si>
  <si>
    <t>կիսաքանդ,միայն պատերը</t>
  </si>
  <si>
    <t>բնակիչ է ապրում</t>
  </si>
  <si>
    <t>բնակիչը օգտագործում է որպես գոմ</t>
  </si>
  <si>
    <t>2-րդ հարկը դպրոց,1-ին հարկը՝ Արմենթել</t>
  </si>
  <si>
    <t>բնակիչը օգտագործում է որպես պահեստ</t>
  </si>
  <si>
    <t>էլ.ցանց</t>
  </si>
  <si>
    <t>բարվոք վիճակ</t>
  </si>
  <si>
    <t>կադ.  չկա</t>
  </si>
  <si>
    <t>կադ. չկա</t>
  </si>
  <si>
    <t>վարչական շենք</t>
  </si>
  <si>
    <t>1-ին հարկ</t>
  </si>
  <si>
    <t>բնակելի</t>
  </si>
  <si>
    <t>կադ.չկա</t>
  </si>
  <si>
    <t xml:space="preserve">Հիմնական միջոցների մաշվածք                                                                                             </t>
  </si>
  <si>
    <t xml:space="preserve">Հիմնական միջոցների մնացորդային արժեք                                                                              </t>
  </si>
  <si>
    <t xml:space="preserve">«Սիսիանի համայնքի թիվ 1 ՆՈՒՀ» ՀՈԱԿ    </t>
  </si>
  <si>
    <t xml:space="preserve">«Սիսիանի համայնքի թիվ 2 ՆՈՒՀ» ՀՈԱԿ    </t>
  </si>
  <si>
    <t xml:space="preserve">«Սիսիանի համայնքի թիվ 3 ՆՈՒՀ» ՀՈԱԿ    </t>
  </si>
  <si>
    <t xml:space="preserve">«Սիսիանի համայնքի թիվ 4 ՆՈՒՀ» ՀՈԱԿ    </t>
  </si>
  <si>
    <t>Անգեղակոթ բնակավայր</t>
  </si>
  <si>
    <t>Ախլաթյան բնակավայր</t>
  </si>
  <si>
    <t>Տոլորս բնակավայր</t>
  </si>
  <si>
    <t>Բնունիս  բնակավայր</t>
  </si>
  <si>
    <t>Տորունիք  բնակավայր</t>
  </si>
  <si>
    <t>Դաստակերտ բնակավայր</t>
  </si>
  <si>
    <t>Նժդեհ բնակավայր</t>
  </si>
  <si>
    <t>Աշոտավան բնակավայր</t>
  </si>
  <si>
    <t>Հացավան բնակավայր</t>
  </si>
  <si>
    <t>Թասիկ բնակավայր</t>
  </si>
  <si>
    <t>Արևիս բնակավայր</t>
  </si>
  <si>
    <t>Սալվարդ բնակավայր</t>
  </si>
  <si>
    <t>Բռնակոթ բնակավայր</t>
  </si>
  <si>
    <t>Աղիտու բնակավայր</t>
  </si>
  <si>
    <t>Վաղատնի բնակավայր</t>
  </si>
  <si>
    <t>Որոտնավան բնակավայր</t>
  </si>
  <si>
    <t>ՈՒյծ բնակավայր</t>
  </si>
  <si>
    <t>Լծեն բնակավայր</t>
  </si>
  <si>
    <t>Դարբաս բնակավայր</t>
  </si>
  <si>
    <t>Շամբ բնակավայր</t>
  </si>
  <si>
    <t>Գետաթաղ բնակավայր</t>
  </si>
  <si>
    <t>Լոր բնակավայր</t>
  </si>
  <si>
    <t>Շենաթաղ բնակավայր</t>
  </si>
  <si>
    <t>Նորավան բնակավայր</t>
  </si>
  <si>
    <t>Շաքի բնակավայր</t>
  </si>
  <si>
    <t>Շաղատ բնակավայր</t>
  </si>
  <si>
    <t>Բալաք բնակավայր</t>
  </si>
  <si>
    <t>Թանահատ բնակավայր</t>
  </si>
  <si>
    <t xml:space="preserve"> Մուցք բնակավայր</t>
  </si>
  <si>
    <t>Իշխանասար  բնակավայր</t>
  </si>
  <si>
    <t>ՏԵՂԵԿԱՆՔ
 ՍԻՍԻԱՆԻ ՀԱՄԱՅՆՔԻ ՍԵՓԱԿԱՆՈՒԹՅԱՆ ԳՈՒՅՔԻ ՎԵՐԱԲԵՐՅԱԼ</t>
  </si>
  <si>
    <t xml:space="preserve">                                                Հավելված 1                                   
 ՀՀ Սյունիքի մարզի 
Սիսիանի  համայնքի ավագանու 
2018թ. _______________  ____-ի թիվ _____(Ա)  որոշման</t>
  </si>
  <si>
    <t>ՀԱՄԱՅՆՔԻ ՂԵԿԱՎԱՐ՝                                                              Ա.ՍԱՐԳՍՅԱՆ</t>
  </si>
  <si>
    <t>առկա</t>
  </si>
  <si>
    <t>առկա է</t>
  </si>
  <si>
    <t>Մանկ շենք</t>
  </si>
  <si>
    <t>առկա է կիսաքանդ</t>
  </si>
  <si>
    <t>մեկ շենք դպրոցի հետ միասին</t>
  </si>
  <si>
    <t>կիսաանդ</t>
  </si>
  <si>
    <t>առկա ՝է</t>
  </si>
  <si>
    <t>դպրոց</t>
  </si>
  <si>
    <t>միայն  պատերը</t>
  </si>
  <si>
    <t>առկա է,վթարային</t>
  </si>
  <si>
    <t>վարձակալ.տրված</t>
  </si>
  <si>
    <t xml:space="preserve">քանդված </t>
  </si>
  <si>
    <t>առկա ՝է,մասնակի կիսաքանդ</t>
  </si>
  <si>
    <t>չկա</t>
  </si>
  <si>
    <t>կիսաքնադ</t>
  </si>
  <si>
    <t>կադ.չկա/կիսաքանդ/</t>
  </si>
  <si>
    <t>վարչ.շենք/կիսաքանդ/</t>
  </si>
  <si>
    <t>կիսաքնանդ</t>
  </si>
  <si>
    <t>Ծանոթացում</t>
  </si>
  <si>
    <t>քանդված</t>
  </si>
  <si>
    <t>7կմ</t>
  </si>
  <si>
    <t>3կմ</t>
  </si>
  <si>
    <t>6կմ</t>
  </si>
  <si>
    <t>4.5կմ</t>
  </si>
  <si>
    <t>9կմ</t>
  </si>
  <si>
    <t>500մ/խ</t>
  </si>
  <si>
    <t>4.8կմ</t>
  </si>
  <si>
    <t>4.7կմ</t>
  </si>
  <si>
    <t>խող.և կիսախողովակ 3.5կմ</t>
  </si>
  <si>
    <t>ՈՒյծ բնակավայրի  մանկապարտեզի շենք վերանորոգված/ուսաուցչի տուն/</t>
  </si>
  <si>
    <t xml:space="preserve"> Քարաղբյուր արոտավայրերի  ջրելատեղի  կառուցում  և Դաղձի ձոր արոտավայրի ճանապարհի բարեկարգում</t>
  </si>
  <si>
    <t>ՄՈՒՑՔ</t>
  </si>
  <si>
    <t>Աղբյուրի աչք և  Սև արտեր  արոտավայրերի ճանապարհների բարեկարգում</t>
  </si>
  <si>
    <t>Ջրի ներքին ցանց/վերանորոգվել է 2018թ/</t>
  </si>
  <si>
    <t>Կանգառ</t>
  </si>
  <si>
    <t>Մայթերի վերանորոգում</t>
  </si>
  <si>
    <t>Սիսիանի համայնքում թվով 8 հատ մանկական խաղահրապարակների</t>
  </si>
  <si>
    <t xml:space="preserve">Ð»Ý³ëÛáõÝ  39  Ñ³ï </t>
  </si>
  <si>
    <t xml:space="preserve">Փողոցային լուսավորություն, այդ թվում՝ </t>
  </si>
  <si>
    <t>Լուսամփոփ 61 հատ</t>
  </si>
  <si>
    <t xml:space="preserve"> Մանկական խաղահրապարակ</t>
  </si>
  <si>
    <t>Ներհամայնքային կամուրջ/վերանորոգվել է 2018թ/</t>
  </si>
  <si>
    <t xml:space="preserve">   Նստարաններ </t>
  </si>
  <si>
    <t xml:space="preserve">Մաշվածք </t>
  </si>
  <si>
    <t>Հաշ./ ³ñÅ»ùÁ /¹ñ³Ù/</t>
  </si>
  <si>
    <t>Մն/արժեք /դրամ/</t>
  </si>
  <si>
    <t>Ոչ նյութական ակտիվներ մաշ.</t>
  </si>
  <si>
    <t>Ոչ նյութական ակտիվների մն.</t>
  </si>
  <si>
    <t>äÉ³ëïÙ³ë» Éáõë³Ù÷á÷ 53 Ñ³ï</t>
  </si>
  <si>
    <t>Երկաթյա նստարան</t>
  </si>
  <si>
    <t>Արոտավայրերի ջրարբիացման համակարգ/310մ խողովակաշար, 2խմոց, փարախ, կացարան/</t>
  </si>
  <si>
    <t>Եվրոպատուհաններ</t>
  </si>
  <si>
    <t>Պատուհանագոգեր</t>
  </si>
  <si>
    <t>Եվրոպատուհաններ կամարաձև</t>
  </si>
  <si>
    <t>Նստարան /1000x800x1500մմ/ 8 հատ</t>
  </si>
  <si>
    <t>Լուսատու /D=200մմ/ 15հատ</t>
  </si>
  <si>
    <t>Էնորգոխնայող լամպ/TORCH 5w/ 15 հատ</t>
  </si>
  <si>
    <t>Եղեռնի նահատակների հիշատակին նվիրված խաչքար</t>
  </si>
  <si>
    <t>Բռնակոթ  բնակավայրի մշակույթի տուն</t>
  </si>
  <si>
    <t>Բռնակոթ բնակավայրի ամբուլատորիայի շենք և կաթսայատուն</t>
  </si>
  <si>
    <t>Գյուղի կենտրոնական հրապարակ</t>
  </si>
  <si>
    <t>Զոհվածների հուշարձան</t>
  </si>
  <si>
    <t>Ֆուտբոլի դաշտ</t>
  </si>
  <si>
    <t>Զբոսայգի/Կոմիտասի այգի/ զահված ազատամարտիկների հուշահամալիր</t>
  </si>
  <si>
    <t>Խաչարտի Ձոր արոտավայրի ջրելատեղ</t>
  </si>
  <si>
    <t>Ներհամայնքային փողոցներ և հրապարակներ21.5հա</t>
  </si>
  <si>
    <t>Ներհամայնքային նշանակության ոռոգման համակարգ 89կմ</t>
  </si>
  <si>
    <t>Ներհամայնքային նշանակության ճանապարհներ 14 հա</t>
  </si>
  <si>
    <t>Ներհամայնքային նշանակության կամուրջներ 7 հատ</t>
  </si>
  <si>
    <t>Գերեզմաններ 4 հատ</t>
  </si>
  <si>
    <t>Ներհամայնքային նշանակության ոռոգման ջրագիծ 13.552 կմ</t>
  </si>
  <si>
    <t>Համայնքային սեփականության հողեր 3095.64</t>
  </si>
  <si>
    <t>Գետաթաղ բնակավայրի ակումբի շենք 1/վարչ.շենք</t>
  </si>
  <si>
    <t>Սիսիանի ֆուտբոլի դպրոց</t>
  </si>
  <si>
    <t>Բռնակոթ  բնակավայրում հովվի կացարան</t>
  </si>
  <si>
    <t>Քարե դաշտ արոտավայրի ջրելատեղի</t>
  </si>
  <si>
    <t>Ընդամենը</t>
  </si>
  <si>
    <t>êÇëÇ³ÝÇ ù³Õ³ù³ÛÇÝ Ñ³Ù³ÛÝùÇ í³ñã³Ï³Ý ß»ÝùÇ ·³½ÇýÇÏ³óÙ³Ý Ñ³Ù³Ï³ñ· 227·Ù/Baxi/</t>
  </si>
  <si>
    <t>ՀԱՄԱՅՆՔԻ ՂԵԿԱՎԱՐ ՝               Ա .ՍԱՐԳՍՅԱՆ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</si>
</sst>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դ_ր_._-;\-* #,##0.00\ _դ_ր_._-;_-* &quot;-&quot;??\ _դ_ր_._-;_-@_-"/>
    <numFmt numFmtId="164" formatCode="0.0"/>
    <numFmt numFmtId="165" formatCode="_-* #,##0\ _դ_ր_._-;\-* #,##0\ _դ_ր_._-;_-* &quot;-&quot;??\ _դ_ր_._-;_-@_-"/>
    <numFmt numFmtId="166" formatCode="#,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i/>
      <sz val="8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ARIAL ARMENIAN"/>
      <family val="2"/>
    </font>
    <font>
      <b/>
      <sz val="10"/>
      <name val="Arial Armenian"/>
      <family val="2"/>
    </font>
    <font>
      <sz val="11"/>
      <color theme="1"/>
      <name val="GHEA Grapalat"/>
      <family val="3"/>
    </font>
    <font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i/>
      <sz val="10"/>
      <name val="ARIAL ARMENIAN"/>
      <family val="2"/>
    </font>
    <font>
      <sz val="12"/>
      <name val="Arial Armenian"/>
      <family val="2"/>
    </font>
    <font>
      <i/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12"/>
      <color theme="1"/>
      <name val="Sylfaen"/>
      <family val="1"/>
    </font>
    <font>
      <sz val="12"/>
      <color theme="1"/>
      <name val="Arial Armenian"/>
      <family val="2"/>
    </font>
    <font>
      <sz val="12"/>
      <color rgb="FF00000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i/>
      <sz val="9"/>
      <name val="GHEA Grapalat"/>
      <family val="3"/>
    </font>
    <font>
      <b/>
      <sz val="12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GHEA Grapalat"/>
      <family val="3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Arial Armenian"/>
      <family val="2"/>
    </font>
    <font>
      <sz val="10"/>
      <color rgb="FF000000"/>
      <name val="GHEA Grapalat"/>
      <family val="3"/>
    </font>
    <font>
      <sz val="10"/>
      <color rgb="FF000000"/>
      <name val="Arial Armenian"/>
      <family val="2"/>
    </font>
    <font>
      <sz val="10"/>
      <color theme="1"/>
      <name val="Calibri"/>
      <family val="2"/>
      <scheme val="minor"/>
    </font>
    <font>
      <sz val="11"/>
      <name val="ARIAL ARMENIAN"/>
      <family val="2"/>
    </font>
    <font>
      <sz val="9"/>
      <color theme="1"/>
      <name val="Arial Armenian"/>
      <family val="2"/>
      <charset val="1"/>
    </font>
    <font>
      <b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9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6" fillId="0" borderId="1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/>
    <xf numFmtId="0" fontId="2" fillId="0" borderId="0" xfId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/>
    <xf numFmtId="164" fontId="7" fillId="2" borderId="0" xfId="0" applyNumberFormat="1" applyFont="1" applyFill="1"/>
    <xf numFmtId="164" fontId="2" fillId="2" borderId="1" xfId="1" applyNumberFormat="1" applyFont="1" applyFill="1" applyBorder="1" applyAlignment="1"/>
    <xf numFmtId="0" fontId="2" fillId="2" borderId="1" xfId="1" applyNumberFormat="1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Border="1"/>
    <xf numFmtId="0" fontId="14" fillId="2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3" fontId="20" fillId="2" borderId="0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1" fontId="21" fillId="2" borderId="4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/>
    <xf numFmtId="1" fontId="10" fillId="2" borderId="1" xfId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9" fillId="2" borderId="0" xfId="0" applyFont="1" applyFill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" fontId="10" fillId="2" borderId="10" xfId="1" applyNumberFormat="1" applyFont="1" applyFill="1" applyBorder="1" applyAlignment="1">
      <alignment horizontal="center" vertical="center"/>
    </xf>
    <xf numFmtId="1" fontId="10" fillId="2" borderId="8" xfId="1" applyNumberFormat="1" applyFont="1" applyFill="1" applyBorder="1" applyAlignment="1">
      <alignment horizontal="center" vertical="center"/>
    </xf>
    <xf numFmtId="1" fontId="10" fillId="2" borderId="5" xfId="1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vertical="center"/>
    </xf>
    <xf numFmtId="0" fontId="32" fillId="2" borderId="7" xfId="0" applyFont="1" applyFill="1" applyBorder="1" applyAlignment="1">
      <alignment horizontal="left" vertical="center" wrapText="1"/>
    </xf>
    <xf numFmtId="1" fontId="9" fillId="2" borderId="0" xfId="0" applyNumberFormat="1" applyFont="1" applyFill="1" applyBorder="1"/>
    <xf numFmtId="0" fontId="30" fillId="2" borderId="1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0" fillId="2" borderId="0" xfId="0" applyFill="1" applyBorder="1"/>
    <xf numFmtId="0" fontId="37" fillId="2" borderId="0" xfId="0" applyFont="1" applyFill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/>
    <xf numFmtId="0" fontId="21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3" fontId="40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left" vertical="center"/>
    </xf>
    <xf numFmtId="165" fontId="10" fillId="2" borderId="1" xfId="0" applyNumberFormat="1" applyFont="1" applyFill="1" applyBorder="1" applyAlignment="1">
      <alignment horizontal="left" vertical="center"/>
    </xf>
    <xf numFmtId="165" fontId="10" fillId="2" borderId="1" xfId="1" applyNumberFormat="1" applyFont="1" applyFill="1" applyBorder="1" applyAlignment="1">
      <alignment horizontal="left" vertical="center"/>
    </xf>
    <xf numFmtId="165" fontId="10" fillId="2" borderId="2" xfId="1" applyNumberFormat="1" applyFont="1" applyFill="1" applyBorder="1" applyAlignment="1">
      <alignment horizontal="left" vertical="center"/>
    </xf>
    <xf numFmtId="165" fontId="39" fillId="2" borderId="1" xfId="0" applyNumberFormat="1" applyFont="1" applyFill="1" applyBorder="1" applyAlignment="1">
      <alignment horizontal="left" vertical="center" wrapText="1"/>
    </xf>
    <xf numFmtId="165" fontId="29" fillId="2" borderId="1" xfId="0" applyNumberFormat="1" applyFont="1" applyFill="1" applyBorder="1" applyAlignment="1">
      <alignment horizontal="left" vertical="center"/>
    </xf>
    <xf numFmtId="165" fontId="10" fillId="2" borderId="1" xfId="1" quotePrefix="1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left" vertical="center"/>
    </xf>
    <xf numFmtId="165" fontId="33" fillId="2" borderId="0" xfId="0" applyNumberFormat="1" applyFont="1" applyFill="1" applyBorder="1" applyAlignment="1">
      <alignment horizontal="left" vertical="center"/>
    </xf>
    <xf numFmtId="0" fontId="21" fillId="2" borderId="0" xfId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0" applyFont="1" applyFill="1"/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/>
    <xf numFmtId="0" fontId="13" fillId="2" borderId="0" xfId="0" applyFont="1" applyFill="1" applyBorder="1"/>
    <xf numFmtId="1" fontId="12" fillId="2" borderId="1" xfId="0" applyNumberFormat="1" applyFont="1" applyFill="1" applyBorder="1" applyAlignment="1">
      <alignment horizontal="center" wrapText="1"/>
    </xf>
    <xf numFmtId="0" fontId="21" fillId="2" borderId="0" xfId="0" applyFont="1" applyFill="1"/>
    <xf numFmtId="0" fontId="12" fillId="2" borderId="1" xfId="0" applyFont="1" applyFill="1" applyBorder="1" applyAlignment="1">
      <alignment horizontal="center"/>
    </xf>
    <xf numFmtId="0" fontId="38" fillId="2" borderId="0" xfId="0" applyFont="1" applyFill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22" fillId="2" borderId="1" xfId="0" applyFont="1" applyFill="1" applyBorder="1"/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/>
    <xf numFmtId="0" fontId="12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wrapText="1"/>
    </xf>
    <xf numFmtId="0" fontId="22" fillId="2" borderId="2" xfId="0" applyFont="1" applyFill="1" applyBorder="1" applyAlignment="1">
      <alignment horizontal="center" vertical="center"/>
    </xf>
    <xf numFmtId="0" fontId="24" fillId="2" borderId="1" xfId="0" applyFont="1" applyFill="1" applyBorder="1"/>
    <xf numFmtId="3" fontId="8" fillId="2" borderId="1" xfId="0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34" fillId="2" borderId="1" xfId="0" applyNumberFormat="1" applyFont="1" applyFill="1" applyBorder="1" applyAlignment="1">
      <alignment horizontal="center"/>
    </xf>
    <xf numFmtId="3" fontId="15" fillId="2" borderId="0" xfId="0" applyNumberFormat="1" applyFont="1" applyFill="1"/>
    <xf numFmtId="0" fontId="22" fillId="2" borderId="0" xfId="0" applyFont="1" applyFill="1"/>
    <xf numFmtId="1" fontId="22" fillId="2" borderId="0" xfId="0" applyNumberFormat="1" applyFont="1" applyFill="1"/>
    <xf numFmtId="0" fontId="14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top" wrapText="1"/>
    </xf>
    <xf numFmtId="165" fontId="10" fillId="2" borderId="5" xfId="1" quotePrefix="1" applyNumberFormat="1" applyFont="1" applyFill="1" applyBorder="1" applyAlignment="1">
      <alignment horizontal="left" vertical="center"/>
    </xf>
    <xf numFmtId="0" fontId="35" fillId="2" borderId="0" xfId="0" applyFont="1" applyFill="1" applyBorder="1"/>
    <xf numFmtId="0" fontId="33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wrapText="1"/>
    </xf>
    <xf numFmtId="0" fontId="41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4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1" quotePrefix="1" applyFont="1" applyFill="1" applyBorder="1" applyAlignment="1">
      <alignment horizontal="center" vertical="center"/>
    </xf>
    <xf numFmtId="2" fontId="5" fillId="2" borderId="1" xfId="1" quotePrefix="1" applyNumberFormat="1" applyFont="1" applyFill="1" applyBorder="1" applyAlignment="1">
      <alignment horizontal="center" vertical="center"/>
    </xf>
    <xf numFmtId="0" fontId="10" fillId="2" borderId="5" xfId="1" quotePrefix="1" applyFont="1" applyFill="1" applyBorder="1" applyAlignment="1">
      <alignment horizontal="center" vertical="center"/>
    </xf>
    <xf numFmtId="0" fontId="10" fillId="2" borderId="1" xfId="1" quotePrefix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left" vertical="center" wrapText="1"/>
    </xf>
    <xf numFmtId="165" fontId="10" fillId="2" borderId="0" xfId="0" applyNumberFormat="1" applyFont="1" applyFill="1" applyAlignment="1">
      <alignment horizontal="left" vertical="center"/>
    </xf>
    <xf numFmtId="0" fontId="10" fillId="2" borderId="1" xfId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left" vertical="center"/>
    </xf>
    <xf numFmtId="165" fontId="10" fillId="2" borderId="9" xfId="0" applyNumberFormat="1" applyFont="1" applyFill="1" applyBorder="1" applyAlignment="1">
      <alignment horizontal="left" vertical="center"/>
    </xf>
    <xf numFmtId="165" fontId="29" fillId="2" borderId="1" xfId="0" applyNumberFormat="1" applyFont="1" applyFill="1" applyBorder="1" applyAlignment="1">
      <alignment horizontal="left" vertical="center" wrapText="1"/>
    </xf>
    <xf numFmtId="165" fontId="30" fillId="2" borderId="13" xfId="0" applyNumberFormat="1" applyFont="1" applyFill="1" applyBorder="1" applyAlignment="1">
      <alignment horizontal="left" vertical="center" wrapText="1"/>
    </xf>
    <xf numFmtId="1" fontId="10" fillId="2" borderId="0" xfId="0" applyNumberFormat="1" applyFont="1" applyFill="1" applyAlignment="1">
      <alignment horizontal="center" vertical="center"/>
    </xf>
    <xf numFmtId="165" fontId="10" fillId="2" borderId="5" xfId="1" applyNumberFormat="1" applyFont="1" applyFill="1" applyBorder="1" applyAlignment="1">
      <alignment horizontal="left" vertical="center"/>
    </xf>
    <xf numFmtId="165" fontId="29" fillId="2" borderId="6" xfId="0" applyNumberFormat="1" applyFont="1" applyFill="1" applyBorder="1" applyAlignment="1">
      <alignment horizontal="left" vertical="center" wrapText="1"/>
    </xf>
    <xf numFmtId="165" fontId="10" fillId="2" borderId="6" xfId="1" applyNumberFormat="1" applyFont="1" applyFill="1" applyBorder="1" applyAlignment="1">
      <alignment horizontal="left" vertical="center"/>
    </xf>
    <xf numFmtId="165" fontId="10" fillId="2" borderId="9" xfId="1" quotePrefix="1" applyNumberFormat="1" applyFont="1" applyFill="1" applyBorder="1" applyAlignment="1">
      <alignment horizontal="left" vertical="center"/>
    </xf>
    <xf numFmtId="165" fontId="29" fillId="2" borderId="1" xfId="0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29" fillId="2" borderId="5" xfId="0" applyNumberFormat="1" applyFont="1" applyFill="1" applyBorder="1" applyAlignment="1">
      <alignment horizontal="left" vertical="center"/>
    </xf>
    <xf numFmtId="165" fontId="10" fillId="2" borderId="5" xfId="0" applyNumberFormat="1" applyFont="1" applyFill="1" applyBorder="1" applyAlignment="1">
      <alignment horizontal="left" vertical="center"/>
    </xf>
    <xf numFmtId="165" fontId="10" fillId="2" borderId="10" xfId="1" quotePrefix="1" applyNumberFormat="1" applyFont="1" applyFill="1" applyBorder="1" applyAlignment="1">
      <alignment horizontal="left" vertical="center"/>
    </xf>
    <xf numFmtId="165" fontId="39" fillId="2" borderId="9" xfId="0" applyNumberFormat="1" applyFont="1" applyFill="1" applyBorder="1" applyAlignment="1">
      <alignment horizontal="left" vertical="center" wrapText="1"/>
    </xf>
    <xf numFmtId="165" fontId="29" fillId="2" borderId="1" xfId="1" applyNumberFormat="1" applyFont="1" applyFill="1" applyBorder="1" applyAlignment="1">
      <alignment horizontal="left" vertical="center"/>
    </xf>
    <xf numFmtId="165" fontId="10" fillId="2" borderId="8" xfId="0" applyNumberFormat="1" applyFont="1" applyFill="1" applyBorder="1" applyAlignment="1">
      <alignment horizontal="left" vertical="center"/>
    </xf>
    <xf numFmtId="165" fontId="39" fillId="2" borderId="2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left" vertical="center"/>
    </xf>
    <xf numFmtId="165" fontId="5" fillId="2" borderId="5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vertical="center"/>
    </xf>
    <xf numFmtId="4" fontId="10" fillId="2" borderId="0" xfId="0" applyNumberFormat="1" applyFont="1" applyFill="1"/>
    <xf numFmtId="4" fontId="8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/>
    <xf numFmtId="2" fontId="10" fillId="2" borderId="0" xfId="0" applyNumberFormat="1" applyFont="1" applyFill="1" applyAlignment="1">
      <alignment horizontal="center" vertical="center"/>
    </xf>
    <xf numFmtId="43" fontId="10" fillId="2" borderId="1" xfId="1" applyNumberFormat="1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top" wrapText="1"/>
    </xf>
    <xf numFmtId="0" fontId="43" fillId="2" borderId="8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left" vertical="center"/>
    </xf>
    <xf numFmtId="0" fontId="9" fillId="2" borderId="1" xfId="0" applyFont="1" applyFill="1" applyBorder="1"/>
    <xf numFmtId="0" fontId="44" fillId="2" borderId="1" xfId="0" applyFont="1" applyFill="1" applyBorder="1"/>
    <xf numFmtId="1" fontId="44" fillId="2" borderId="1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37" fillId="2" borderId="0" xfId="0" applyFont="1" applyFill="1" applyAlignment="1">
      <alignment horizontal="left" wrapText="1"/>
    </xf>
    <xf numFmtId="165" fontId="35" fillId="2" borderId="1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horizontal="center" vertical="center" wrapText="1"/>
    </xf>
    <xf numFmtId="0" fontId="41" fillId="2" borderId="0" xfId="0" applyFont="1" applyFill="1"/>
    <xf numFmtId="0" fontId="0" fillId="2" borderId="1" xfId="0" applyFill="1" applyBorder="1"/>
    <xf numFmtId="165" fontId="29" fillId="2" borderId="1" xfId="2" applyNumberFormat="1" applyFont="1" applyFill="1" applyBorder="1" applyAlignment="1">
      <alignment horizontal="left" vertical="center"/>
    </xf>
    <xf numFmtId="165" fontId="29" fillId="2" borderId="5" xfId="2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indent="9"/>
    </xf>
    <xf numFmtId="0" fontId="36" fillId="2" borderId="0" xfId="0" applyFont="1" applyFill="1" applyBorder="1"/>
    <xf numFmtId="3" fontId="1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1" fillId="2" borderId="0" xfId="0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/>
    </xf>
    <xf numFmtId="0" fontId="23" fillId="2" borderId="6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right" vertical="top" wrapText="1"/>
    </xf>
    <xf numFmtId="0" fontId="26" fillId="2" borderId="0" xfId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5" fillId="2" borderId="5" xfId="1" quotePrefix="1" applyFont="1" applyFill="1" applyBorder="1" applyAlignment="1">
      <alignment horizontal="center" vertical="center"/>
    </xf>
    <xf numFmtId="0" fontId="5" fillId="2" borderId="12" xfId="1" quotePrefix="1" applyFont="1" applyFill="1" applyBorder="1" applyAlignment="1">
      <alignment horizontal="center" vertical="center"/>
    </xf>
    <xf numFmtId="0" fontId="5" fillId="2" borderId="6" xfId="1" quotePrefix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/>
    </xf>
  </cellXfs>
  <cellStyles count="3">
    <cellStyle name="Normal_Shee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37" sqref="J37"/>
    </sheetView>
  </sheetViews>
  <sheetFormatPr defaultColWidth="10.28515625" defaultRowHeight="12.75" x14ac:dyDescent="0.25"/>
  <cols>
    <col min="1" max="1" width="3.42578125" style="1" customWidth="1"/>
    <col min="2" max="2" width="21.7109375" style="31" customWidth="1"/>
    <col min="3" max="3" width="8.85546875" style="5" customWidth="1"/>
    <col min="4" max="4" width="8.7109375" style="5" customWidth="1"/>
    <col min="5" max="6" width="8.140625" style="5" customWidth="1"/>
    <col min="7" max="7" width="8" style="5" customWidth="1"/>
    <col min="8" max="8" width="6.7109375" style="5" customWidth="1"/>
    <col min="9" max="9" width="8.140625" style="5" customWidth="1"/>
    <col min="10" max="10" width="7.85546875" style="5" customWidth="1"/>
    <col min="11" max="11" width="8.140625" style="5" customWidth="1"/>
    <col min="12" max="13" width="7.85546875" style="5" customWidth="1"/>
    <col min="14" max="15" width="7.7109375" style="5" customWidth="1"/>
    <col min="16" max="16" width="7.140625" style="5" customWidth="1"/>
    <col min="17" max="17" width="8.42578125" style="5" customWidth="1"/>
    <col min="18" max="16384" width="10.28515625" style="5"/>
  </cols>
  <sheetData>
    <row r="1" spans="1:19" ht="54.7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46" t="s">
        <v>47</v>
      </c>
      <c r="N1" s="246"/>
      <c r="O1" s="246"/>
      <c r="P1" s="246"/>
      <c r="Q1" s="246"/>
      <c r="R1" s="4"/>
    </row>
    <row r="2" spans="1:19" ht="23.25" customHeight="1" x14ac:dyDescent="0.25">
      <c r="A2" s="247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6"/>
      <c r="S2" s="6"/>
    </row>
    <row r="3" spans="1:19" ht="15" customHeight="1" x14ac:dyDescent="0.25">
      <c r="A3" s="248" t="s">
        <v>1</v>
      </c>
      <c r="B3" s="249" t="s">
        <v>2</v>
      </c>
      <c r="C3" s="250" t="s">
        <v>3</v>
      </c>
      <c r="D3" s="251"/>
      <c r="E3" s="251"/>
      <c r="F3" s="250" t="s">
        <v>4</v>
      </c>
      <c r="G3" s="251"/>
      <c r="H3" s="251"/>
      <c r="I3" s="250" t="s">
        <v>5</v>
      </c>
      <c r="J3" s="251"/>
      <c r="K3" s="251"/>
      <c r="L3" s="250" t="s">
        <v>6</v>
      </c>
      <c r="M3" s="251"/>
      <c r="N3" s="251"/>
      <c r="O3" s="7" t="s">
        <v>7</v>
      </c>
      <c r="P3" s="7" t="s">
        <v>8</v>
      </c>
      <c r="Q3" s="7" t="s">
        <v>9</v>
      </c>
      <c r="R3" s="8"/>
    </row>
    <row r="4" spans="1:19" ht="53.25" customHeight="1" x14ac:dyDescent="0.25">
      <c r="A4" s="248"/>
      <c r="B4" s="249"/>
      <c r="C4" s="251" t="s">
        <v>10</v>
      </c>
      <c r="D4" s="251"/>
      <c r="E4" s="251"/>
      <c r="F4" s="249" t="s">
        <v>11</v>
      </c>
      <c r="G4" s="251"/>
      <c r="H4" s="251"/>
      <c r="I4" s="251" t="s">
        <v>12</v>
      </c>
      <c r="J4" s="251"/>
      <c r="K4" s="251"/>
      <c r="L4" s="251" t="s">
        <v>13</v>
      </c>
      <c r="M4" s="251"/>
      <c r="N4" s="251"/>
      <c r="O4" s="9" t="s">
        <v>14</v>
      </c>
      <c r="P4" s="10" t="s">
        <v>15</v>
      </c>
      <c r="Q4" s="9" t="s">
        <v>16</v>
      </c>
      <c r="R4" s="11"/>
    </row>
    <row r="5" spans="1:19" ht="27" customHeight="1" x14ac:dyDescent="0.25">
      <c r="A5" s="248"/>
      <c r="B5" s="249"/>
      <c r="C5" s="10" t="s">
        <v>17</v>
      </c>
      <c r="D5" s="10" t="s">
        <v>18</v>
      </c>
      <c r="E5" s="10" t="s">
        <v>19</v>
      </c>
      <c r="F5" s="10" t="s">
        <v>17</v>
      </c>
      <c r="G5" s="10" t="s">
        <v>18</v>
      </c>
      <c r="H5" s="10" t="s">
        <v>19</v>
      </c>
      <c r="I5" s="10" t="s">
        <v>17</v>
      </c>
      <c r="J5" s="10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10" t="s">
        <v>17</v>
      </c>
      <c r="P5" s="10" t="s">
        <v>17</v>
      </c>
      <c r="Q5" s="10" t="s">
        <v>17</v>
      </c>
      <c r="R5" s="8"/>
    </row>
    <row r="6" spans="1:19" ht="63.75" x14ac:dyDescent="0.25">
      <c r="A6" s="12">
        <v>1</v>
      </c>
      <c r="B6" s="13" t="s">
        <v>20</v>
      </c>
      <c r="C6" s="32"/>
      <c r="D6" s="33"/>
      <c r="E6" s="33"/>
      <c r="F6" s="34">
        <v>19012.411000000004</v>
      </c>
      <c r="G6" s="35">
        <v>14761.414000000006</v>
      </c>
      <c r="H6" s="35">
        <f t="shared" ref="H6:H12" si="0">F6-G6</f>
        <v>4250.9969999999976</v>
      </c>
      <c r="I6" s="35">
        <v>15110</v>
      </c>
      <c r="J6" s="35">
        <v>10310</v>
      </c>
      <c r="K6" s="35">
        <f>I6-J6</f>
        <v>4800</v>
      </c>
      <c r="L6" s="35">
        <v>4512.9399999999996</v>
      </c>
      <c r="M6" s="35">
        <v>3632.76</v>
      </c>
      <c r="N6" s="35">
        <f>L6-M6</f>
        <v>880.17999999999938</v>
      </c>
      <c r="O6" s="32"/>
      <c r="P6" s="35">
        <v>611.79999999999995</v>
      </c>
      <c r="Q6" s="33">
        <v>614.4</v>
      </c>
      <c r="R6" s="8"/>
    </row>
    <row r="7" spans="1:19" ht="27.75" customHeight="1" x14ac:dyDescent="0.25">
      <c r="A7" s="12">
        <v>2</v>
      </c>
      <c r="B7" s="13" t="s">
        <v>21</v>
      </c>
      <c r="C7" s="32"/>
      <c r="D7" s="33"/>
      <c r="E7" s="33"/>
      <c r="F7" s="33">
        <v>2577</v>
      </c>
      <c r="G7" s="35"/>
      <c r="H7" s="35">
        <f t="shared" si="0"/>
        <v>2577</v>
      </c>
      <c r="I7" s="35">
        <v>27808</v>
      </c>
      <c r="J7" s="35">
        <v>21241.8</v>
      </c>
      <c r="K7" s="35">
        <f>I7-J7</f>
        <v>6566.2000000000007</v>
      </c>
      <c r="L7" s="35">
        <v>29718.5</v>
      </c>
      <c r="M7" s="35">
        <v>277.2</v>
      </c>
      <c r="N7" s="35">
        <f>L7-M7</f>
        <v>29441.3</v>
      </c>
      <c r="O7" s="32">
        <v>265.5</v>
      </c>
      <c r="P7" s="35"/>
      <c r="Q7" s="33"/>
      <c r="R7" s="8"/>
    </row>
    <row r="8" spans="1:19" ht="25.5" customHeight="1" x14ac:dyDescent="0.25">
      <c r="A8" s="12">
        <v>3</v>
      </c>
      <c r="B8" s="16" t="s">
        <v>22</v>
      </c>
      <c r="C8" s="35">
        <v>15303.2</v>
      </c>
      <c r="D8" s="35">
        <v>15303.2</v>
      </c>
      <c r="E8" s="33">
        <f t="shared" ref="E8:E19" si="1">C8-D8</f>
        <v>0</v>
      </c>
      <c r="F8" s="35"/>
      <c r="G8" s="35"/>
      <c r="H8" s="35">
        <f t="shared" si="0"/>
        <v>0</v>
      </c>
      <c r="I8" s="35"/>
      <c r="J8" s="35"/>
      <c r="K8" s="35">
        <f t="shared" ref="K8:K18" si="2">I8-J8</f>
        <v>0</v>
      </c>
      <c r="L8" s="35"/>
      <c r="M8" s="35"/>
      <c r="N8" s="35">
        <f>L8-M8</f>
        <v>0</v>
      </c>
      <c r="O8" s="35"/>
      <c r="P8" s="35"/>
      <c r="Q8" s="33"/>
      <c r="R8" s="8"/>
    </row>
    <row r="9" spans="1:19" ht="51" x14ac:dyDescent="0.25">
      <c r="A9" s="12">
        <v>4</v>
      </c>
      <c r="B9" s="16" t="s">
        <v>23</v>
      </c>
      <c r="C9" s="35">
        <v>7763</v>
      </c>
      <c r="D9" s="35">
        <v>7763</v>
      </c>
      <c r="E9" s="33">
        <f t="shared" si="1"/>
        <v>0</v>
      </c>
      <c r="F9" s="35">
        <v>3070.1669999999999</v>
      </c>
      <c r="G9" s="35">
        <v>2059</v>
      </c>
      <c r="H9" s="35">
        <f t="shared" si="0"/>
        <v>1011.1669999999999</v>
      </c>
      <c r="I9" s="35"/>
      <c r="J9" s="35"/>
      <c r="K9" s="35">
        <f t="shared" si="2"/>
        <v>0</v>
      </c>
      <c r="L9" s="35">
        <v>199.9</v>
      </c>
      <c r="M9" s="35">
        <v>59.942</v>
      </c>
      <c r="N9" s="35">
        <f>L9-M9</f>
        <v>139.958</v>
      </c>
      <c r="O9" s="35">
        <v>660</v>
      </c>
      <c r="P9" s="35">
        <v>134</v>
      </c>
      <c r="Q9" s="33">
        <v>820.8</v>
      </c>
      <c r="R9" s="8"/>
    </row>
    <row r="10" spans="1:19" ht="25.5" x14ac:dyDescent="0.25">
      <c r="A10" s="12">
        <v>5</v>
      </c>
      <c r="B10" s="16" t="s">
        <v>24</v>
      </c>
      <c r="C10" s="35">
        <f>5254+2437+2035.68</f>
        <v>9726.68</v>
      </c>
      <c r="D10" s="35">
        <v>7880</v>
      </c>
      <c r="E10" s="33">
        <f t="shared" si="1"/>
        <v>1846.6800000000003</v>
      </c>
      <c r="F10" s="35">
        <v>1197.9000000000001</v>
      </c>
      <c r="G10" s="36">
        <v>998.7</v>
      </c>
      <c r="H10" s="35">
        <f t="shared" si="0"/>
        <v>199.20000000000005</v>
      </c>
      <c r="I10" s="36"/>
      <c r="J10" s="36"/>
      <c r="K10" s="35">
        <f t="shared" si="2"/>
        <v>0</v>
      </c>
      <c r="L10" s="35">
        <v>1124.2</v>
      </c>
      <c r="M10" s="35">
        <v>394</v>
      </c>
      <c r="N10" s="35">
        <f>L10-M10</f>
        <v>730.2</v>
      </c>
      <c r="O10" s="35"/>
      <c r="P10" s="35">
        <v>5839.4</v>
      </c>
      <c r="Q10" s="35">
        <v>256.60000000000002</v>
      </c>
      <c r="R10" s="8"/>
    </row>
    <row r="11" spans="1:19" ht="25.5" x14ac:dyDescent="0.25">
      <c r="A11" s="12">
        <v>6</v>
      </c>
      <c r="B11" s="16" t="s">
        <v>25</v>
      </c>
      <c r="C11" s="35">
        <v>970</v>
      </c>
      <c r="D11" s="36">
        <v>617.29999999999995</v>
      </c>
      <c r="E11" s="33">
        <f t="shared" si="1"/>
        <v>352.70000000000005</v>
      </c>
      <c r="F11" s="35">
        <v>170</v>
      </c>
      <c r="G11" s="35">
        <v>102</v>
      </c>
      <c r="H11" s="35">
        <f t="shared" si="0"/>
        <v>68</v>
      </c>
      <c r="I11" s="36"/>
      <c r="J11" s="36"/>
      <c r="K11" s="35">
        <f t="shared" si="2"/>
        <v>0</v>
      </c>
      <c r="L11" s="35">
        <v>1444</v>
      </c>
      <c r="M11" s="35">
        <v>1287</v>
      </c>
      <c r="N11" s="35">
        <f t="shared" ref="N11:N19" si="3">L11-M11</f>
        <v>157</v>
      </c>
      <c r="O11" s="35"/>
      <c r="P11" s="36"/>
      <c r="Q11" s="36">
        <v>630.6</v>
      </c>
      <c r="R11" s="8"/>
    </row>
    <row r="12" spans="1:19" ht="25.5" x14ac:dyDescent="0.25">
      <c r="A12" s="12">
        <v>7</v>
      </c>
      <c r="B12" s="16" t="s">
        <v>26</v>
      </c>
      <c r="C12" s="33">
        <v>5939.3</v>
      </c>
      <c r="D12" s="33">
        <v>4835.7</v>
      </c>
      <c r="E12" s="33">
        <f t="shared" si="1"/>
        <v>1103.6000000000004</v>
      </c>
      <c r="F12" s="33">
        <v>692.6</v>
      </c>
      <c r="G12" s="33">
        <v>512.6</v>
      </c>
      <c r="H12" s="35">
        <f t="shared" si="0"/>
        <v>180</v>
      </c>
      <c r="I12" s="33"/>
      <c r="J12" s="33"/>
      <c r="K12" s="35">
        <f t="shared" si="2"/>
        <v>0</v>
      </c>
      <c r="L12" s="33">
        <v>648</v>
      </c>
      <c r="M12" s="35">
        <v>305</v>
      </c>
      <c r="N12" s="35">
        <f t="shared" si="3"/>
        <v>343</v>
      </c>
      <c r="O12" s="33">
        <v>1556.4</v>
      </c>
      <c r="P12" s="33"/>
      <c r="Q12" s="33">
        <v>177.5</v>
      </c>
      <c r="R12" s="8"/>
    </row>
    <row r="13" spans="1:19" ht="38.25" x14ac:dyDescent="0.25">
      <c r="A13" s="12">
        <v>8</v>
      </c>
      <c r="B13" s="13" t="s">
        <v>27</v>
      </c>
      <c r="C13" s="33">
        <v>6883.7</v>
      </c>
      <c r="D13" s="33">
        <v>6119</v>
      </c>
      <c r="E13" s="33">
        <f t="shared" si="1"/>
        <v>764.69999999999982</v>
      </c>
      <c r="F13" s="33">
        <v>1228.4000000000001</v>
      </c>
      <c r="G13" s="33">
        <v>1052</v>
      </c>
      <c r="H13" s="35">
        <f t="shared" ref="H13:H19" si="4">F13-G13</f>
        <v>176.40000000000009</v>
      </c>
      <c r="I13" s="33"/>
      <c r="J13" s="33"/>
      <c r="K13" s="35">
        <f t="shared" si="2"/>
        <v>0</v>
      </c>
      <c r="L13" s="33">
        <v>2127.8000000000002</v>
      </c>
      <c r="M13" s="33">
        <v>1360.2</v>
      </c>
      <c r="N13" s="35">
        <f t="shared" si="3"/>
        <v>767.60000000000014</v>
      </c>
      <c r="O13" s="33"/>
      <c r="P13" s="33"/>
      <c r="Q13" s="33">
        <v>2089.1999999999998</v>
      </c>
      <c r="R13" s="8"/>
    </row>
    <row r="14" spans="1:19" ht="38.25" x14ac:dyDescent="0.25">
      <c r="A14" s="12">
        <v>9</v>
      </c>
      <c r="B14" s="13" t="s">
        <v>28</v>
      </c>
      <c r="C14" s="33">
        <f>6856.6+103751.7+1170.6+1554.2</f>
        <v>113333.1</v>
      </c>
      <c r="D14" s="33">
        <v>29233.200000000001</v>
      </c>
      <c r="E14" s="33">
        <f t="shared" si="1"/>
        <v>84099.900000000009</v>
      </c>
      <c r="F14" s="33">
        <v>1345</v>
      </c>
      <c r="G14" s="33">
        <v>523.20000000000005</v>
      </c>
      <c r="H14" s="35">
        <f t="shared" si="4"/>
        <v>821.8</v>
      </c>
      <c r="I14" s="33"/>
      <c r="J14" s="33"/>
      <c r="K14" s="35">
        <f t="shared" si="2"/>
        <v>0</v>
      </c>
      <c r="L14" s="33">
        <v>18721.3</v>
      </c>
      <c r="M14" s="33">
        <v>13695.4</v>
      </c>
      <c r="N14" s="35">
        <f t="shared" si="3"/>
        <v>5025.8999999999996</v>
      </c>
      <c r="O14" s="33">
        <v>1160.8</v>
      </c>
      <c r="P14" s="33"/>
      <c r="Q14" s="33">
        <v>182.6</v>
      </c>
      <c r="R14" s="8"/>
    </row>
    <row r="15" spans="1:19" ht="65.25" customHeight="1" x14ac:dyDescent="0.25">
      <c r="A15" s="12">
        <v>10</v>
      </c>
      <c r="B15" s="13" t="s">
        <v>29</v>
      </c>
      <c r="C15" s="33">
        <v>12036.3</v>
      </c>
      <c r="D15" s="33">
        <v>7412.2</v>
      </c>
      <c r="E15" s="33">
        <f t="shared" si="1"/>
        <v>4624.0999999999995</v>
      </c>
      <c r="F15" s="33">
        <v>272.89999999999998</v>
      </c>
      <c r="G15" s="33">
        <v>183</v>
      </c>
      <c r="H15" s="35">
        <f t="shared" si="4"/>
        <v>89.899999999999977</v>
      </c>
      <c r="I15" s="33"/>
      <c r="J15" s="33"/>
      <c r="K15" s="35">
        <f t="shared" si="2"/>
        <v>0</v>
      </c>
      <c r="L15" s="33">
        <v>2987.9</v>
      </c>
      <c r="M15" s="33">
        <v>1025.4000000000001</v>
      </c>
      <c r="N15" s="35">
        <f t="shared" si="3"/>
        <v>1962.5</v>
      </c>
      <c r="O15" s="33">
        <v>52.8</v>
      </c>
      <c r="P15" s="33">
        <v>8.4580000000000002</v>
      </c>
      <c r="Q15" s="33">
        <v>1288.7</v>
      </c>
      <c r="R15" s="8"/>
    </row>
    <row r="16" spans="1:19" ht="56.25" customHeight="1" x14ac:dyDescent="0.25">
      <c r="A16" s="12">
        <v>11</v>
      </c>
      <c r="B16" s="13" t="s">
        <v>30</v>
      </c>
      <c r="C16" s="33">
        <f>3020+5070+177.4</f>
        <v>8267.4</v>
      </c>
      <c r="D16" s="33">
        <v>8267.4</v>
      </c>
      <c r="E16" s="33">
        <f t="shared" si="1"/>
        <v>0</v>
      </c>
      <c r="F16" s="33">
        <v>775</v>
      </c>
      <c r="G16" s="33">
        <v>744.3</v>
      </c>
      <c r="H16" s="35">
        <f t="shared" si="4"/>
        <v>30.700000000000045</v>
      </c>
      <c r="I16" s="33"/>
      <c r="J16" s="33"/>
      <c r="K16" s="35">
        <f t="shared" si="2"/>
        <v>0</v>
      </c>
      <c r="L16" s="33">
        <v>880.6</v>
      </c>
      <c r="M16" s="33">
        <v>580.79999999999995</v>
      </c>
      <c r="N16" s="35">
        <f t="shared" si="3"/>
        <v>299.80000000000007</v>
      </c>
      <c r="O16" s="33"/>
      <c r="P16" s="33">
        <v>54</v>
      </c>
      <c r="Q16" s="33">
        <v>542.5</v>
      </c>
      <c r="R16" s="8"/>
    </row>
    <row r="17" spans="1:19" ht="61.5" customHeight="1" x14ac:dyDescent="0.25">
      <c r="A17" s="12">
        <v>12</v>
      </c>
      <c r="B17" s="13" t="s">
        <v>31</v>
      </c>
      <c r="C17" s="33">
        <f>17600+9809.1+9930.6</f>
        <v>37339.699999999997</v>
      </c>
      <c r="D17" s="33">
        <v>37339.699999999997</v>
      </c>
      <c r="E17" s="33">
        <f t="shared" si="1"/>
        <v>0</v>
      </c>
      <c r="F17" s="33">
        <v>902.3</v>
      </c>
      <c r="G17" s="33">
        <v>606.79999999999995</v>
      </c>
      <c r="H17" s="35">
        <f t="shared" si="4"/>
        <v>295.5</v>
      </c>
      <c r="I17" s="33"/>
      <c r="J17" s="33"/>
      <c r="K17" s="35">
        <f t="shared" si="2"/>
        <v>0</v>
      </c>
      <c r="L17" s="33">
        <v>1295.3</v>
      </c>
      <c r="M17" s="33">
        <v>1006.9</v>
      </c>
      <c r="N17" s="35">
        <f t="shared" si="3"/>
        <v>288.39999999999998</v>
      </c>
      <c r="O17" s="33"/>
      <c r="P17" s="33">
        <v>5</v>
      </c>
      <c r="Q17" s="33">
        <v>355.6</v>
      </c>
      <c r="R17" s="8"/>
    </row>
    <row r="18" spans="1:19" ht="51" x14ac:dyDescent="0.25">
      <c r="A18" s="12">
        <v>13</v>
      </c>
      <c r="B18" s="13" t="s">
        <v>32</v>
      </c>
      <c r="C18" s="33">
        <v>6000</v>
      </c>
      <c r="D18" s="33">
        <v>3820</v>
      </c>
      <c r="E18" s="33">
        <f t="shared" si="1"/>
        <v>2180</v>
      </c>
      <c r="F18" s="33">
        <v>1259.5</v>
      </c>
      <c r="G18" s="33">
        <v>1025.5</v>
      </c>
      <c r="H18" s="35">
        <f t="shared" si="4"/>
        <v>234</v>
      </c>
      <c r="I18" s="33"/>
      <c r="J18" s="33"/>
      <c r="K18" s="35">
        <f t="shared" si="2"/>
        <v>0</v>
      </c>
      <c r="L18" s="33">
        <v>3400.7</v>
      </c>
      <c r="M18" s="33">
        <v>1780.6</v>
      </c>
      <c r="N18" s="35">
        <f t="shared" si="3"/>
        <v>1620.1</v>
      </c>
      <c r="O18" s="33"/>
      <c r="P18" s="33">
        <v>28.4</v>
      </c>
      <c r="Q18" s="33">
        <v>1440.2</v>
      </c>
      <c r="R18" s="8"/>
    </row>
    <row r="19" spans="1:19" ht="51" x14ac:dyDescent="0.25">
      <c r="A19" s="12">
        <v>14</v>
      </c>
      <c r="B19" s="13" t="s">
        <v>33</v>
      </c>
      <c r="C19" s="33">
        <f>10000+5745.2+2160</f>
        <v>17905.2</v>
      </c>
      <c r="D19" s="33">
        <v>15519</v>
      </c>
      <c r="E19" s="33">
        <f t="shared" si="1"/>
        <v>2386.2000000000007</v>
      </c>
      <c r="F19" s="33">
        <v>525.5</v>
      </c>
      <c r="G19" s="33">
        <v>471.4</v>
      </c>
      <c r="H19" s="35">
        <f t="shared" si="4"/>
        <v>54.100000000000023</v>
      </c>
      <c r="I19" s="33"/>
      <c r="J19" s="33"/>
      <c r="K19" s="35"/>
      <c r="L19" s="33">
        <v>559.20000000000005</v>
      </c>
      <c r="M19" s="33">
        <v>146.80000000000001</v>
      </c>
      <c r="N19" s="35">
        <f t="shared" si="3"/>
        <v>412.40000000000003</v>
      </c>
      <c r="O19" s="33">
        <v>161.30000000000001</v>
      </c>
      <c r="P19" s="33">
        <v>44.7</v>
      </c>
      <c r="Q19" s="33">
        <v>605.6</v>
      </c>
      <c r="R19" s="8"/>
    </row>
    <row r="20" spans="1:19" ht="33" customHeight="1" x14ac:dyDescent="0.25">
      <c r="A20" s="12">
        <v>15</v>
      </c>
      <c r="B20" s="13" t="s">
        <v>34</v>
      </c>
      <c r="C20" s="33"/>
      <c r="D20" s="35"/>
      <c r="E20" s="33"/>
      <c r="F20" s="33"/>
      <c r="G20" s="33"/>
      <c r="H20" s="35"/>
      <c r="I20" s="33"/>
      <c r="J20" s="33"/>
      <c r="K20" s="35"/>
      <c r="L20" s="33"/>
      <c r="M20" s="33"/>
      <c r="N20" s="35"/>
      <c r="O20" s="33"/>
      <c r="P20" s="33"/>
      <c r="Q20" s="33">
        <v>912.6</v>
      </c>
      <c r="R20" s="8"/>
    </row>
    <row r="21" spans="1:19" ht="38.25" x14ac:dyDescent="0.25">
      <c r="A21" s="12">
        <v>16</v>
      </c>
      <c r="B21" s="13" t="s">
        <v>35</v>
      </c>
      <c r="C21" s="33">
        <v>20394.468000000001</v>
      </c>
      <c r="D21" s="35">
        <v>11828.6</v>
      </c>
      <c r="E21" s="33">
        <f>C21-D21</f>
        <v>8565.8680000000004</v>
      </c>
      <c r="F21" s="33">
        <v>1070</v>
      </c>
      <c r="G21" s="33">
        <v>635.4</v>
      </c>
      <c r="H21" s="35">
        <f>F21-G21</f>
        <v>434.6</v>
      </c>
      <c r="I21" s="33"/>
      <c r="J21" s="33"/>
      <c r="K21" s="33"/>
      <c r="L21" s="33">
        <v>4693</v>
      </c>
      <c r="M21" s="33">
        <v>3809.3</v>
      </c>
      <c r="N21" s="35">
        <f>L21-M21</f>
        <v>883.69999999999982</v>
      </c>
      <c r="O21" s="33">
        <v>0</v>
      </c>
      <c r="P21" s="33">
        <v>0</v>
      </c>
      <c r="Q21" s="33">
        <v>0</v>
      </c>
      <c r="R21" s="8"/>
    </row>
    <row r="22" spans="1:19" ht="78" customHeight="1" x14ac:dyDescent="0.25">
      <c r="A22" s="12">
        <v>17</v>
      </c>
      <c r="B22" s="13" t="s">
        <v>36</v>
      </c>
      <c r="C22" s="33">
        <v>232408.4</v>
      </c>
      <c r="D22" s="35">
        <v>112937.1</v>
      </c>
      <c r="E22" s="33">
        <f>C22-D22</f>
        <v>119471.29999999999</v>
      </c>
      <c r="F22" s="33"/>
      <c r="G22" s="33"/>
      <c r="H22" s="35"/>
      <c r="I22" s="33"/>
      <c r="J22" s="33"/>
      <c r="K22" s="33"/>
      <c r="L22" s="33"/>
      <c r="M22" s="33"/>
      <c r="N22" s="35"/>
      <c r="O22" s="33"/>
      <c r="P22" s="33"/>
      <c r="Q22" s="33"/>
      <c r="R22" s="8"/>
    </row>
    <row r="23" spans="1:19" ht="18.75" customHeight="1" x14ac:dyDescent="0.25">
      <c r="A23" s="12">
        <v>18</v>
      </c>
      <c r="B23" s="13" t="s">
        <v>37</v>
      </c>
      <c r="C23" s="33">
        <v>219.1</v>
      </c>
      <c r="D23" s="33"/>
      <c r="E23" s="33">
        <v>219.1</v>
      </c>
      <c r="F23" s="33"/>
      <c r="G23" s="33"/>
      <c r="H23" s="35"/>
      <c r="I23" s="33"/>
      <c r="J23" s="33"/>
      <c r="K23" s="35"/>
      <c r="L23" s="33"/>
      <c r="M23" s="33"/>
      <c r="N23" s="35"/>
      <c r="O23" s="33"/>
      <c r="P23" s="33"/>
      <c r="Q23" s="33" t="s">
        <v>38</v>
      </c>
      <c r="R23" s="8"/>
    </row>
    <row r="24" spans="1:19" ht="62.25" customHeight="1" x14ac:dyDescent="0.25">
      <c r="A24" s="12">
        <v>19</v>
      </c>
      <c r="B24" s="13" t="s">
        <v>46</v>
      </c>
      <c r="C24" s="14"/>
      <c r="D24" s="14"/>
      <c r="E24" s="14"/>
      <c r="F24" s="14"/>
      <c r="G24" s="14"/>
      <c r="H24" s="15"/>
      <c r="I24" s="14"/>
      <c r="J24" s="14"/>
      <c r="K24" s="15"/>
      <c r="L24" s="14"/>
      <c r="M24" s="14"/>
      <c r="N24" s="15"/>
      <c r="O24" s="14"/>
      <c r="P24" s="14"/>
      <c r="Q24" s="14"/>
      <c r="R24" s="8"/>
    </row>
    <row r="25" spans="1:19" ht="24.75" customHeight="1" x14ac:dyDescent="0.25">
      <c r="A25" s="17"/>
      <c r="B25" s="17" t="s">
        <v>39</v>
      </c>
      <c r="C25" s="18">
        <f>C8+C9+C10+C11+C12+C13+C14+C15+C16+C17+C18+C19+C21+C22+C23</f>
        <v>494489.54799999995</v>
      </c>
      <c r="D25" s="18">
        <f>D8+D9+D10+D11+D12+D13+D14+D15+D16+D17+D18+D19+D21+D22</f>
        <v>268875.40000000002</v>
      </c>
      <c r="E25" s="19">
        <f>E10+E11+E12+E13+E14+E15+E16+E17+E18+E19+E21+E22+E23</f>
        <v>225614.14800000002</v>
      </c>
      <c r="F25" s="18">
        <f>F6+F7+F9+F10+F11+F12+F13+F14+F15+F16+F17+F17+F18+F19+F21</f>
        <v>35000.978000000003</v>
      </c>
      <c r="G25" s="18">
        <f>G6+G7+G9+G10+G11+G12+G13+G14+G15+G16+G17+G18+G19+G21</f>
        <v>23675.314000000006</v>
      </c>
      <c r="H25" s="18">
        <f>H6+H7+H8+H9+H10+H11+H12+H13+H14+H15+H16+H17+H18+H19+H21</f>
        <v>10423.363999999998</v>
      </c>
      <c r="I25" s="18">
        <f>I6+I7</f>
        <v>42918</v>
      </c>
      <c r="J25" s="18">
        <f>J6+J7</f>
        <v>31551.8</v>
      </c>
      <c r="K25" s="18">
        <f>K6+K7</f>
        <v>11366.2</v>
      </c>
      <c r="L25" s="18">
        <f>L6+L7+L9+L10+L11+L12+L13+L14+L15+L16+L17+L18+L19+L21</f>
        <v>72313.34</v>
      </c>
      <c r="M25" s="18">
        <f>M6+M7+M9+M10+M11+M12+M13+M14+M15+M16+M17+M18+M19+M21</f>
        <v>29361.302</v>
      </c>
      <c r="N25" s="18">
        <f>N6+N7+N9+N10+N11+N12+N13+N14+N15+N16+N17+N18+N19+N21</f>
        <v>42952.038</v>
      </c>
      <c r="O25" s="18">
        <f>O7+O9+O12+O14+O15+O19</f>
        <v>3856.8</v>
      </c>
      <c r="P25" s="18">
        <f>P6+P9+P10+P15+P16+P17+P18+P19+P21</f>
        <v>6725.7579999999989</v>
      </c>
      <c r="Q25" s="18">
        <f>Q6+Q9+Q10+Q11+Q12+Q13+Q14+Q15+Q16+Q17+Q18+Q19+Q20+Q21</f>
        <v>9916.9000000000015</v>
      </c>
      <c r="R25" s="20"/>
      <c r="S25" s="21"/>
    </row>
    <row r="26" spans="1:19" s="26" customFormat="1" ht="7.5" customHeight="1" x14ac:dyDescent="0.25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24"/>
      <c r="S26" s="25"/>
    </row>
    <row r="27" spans="1:19" ht="21" customHeight="1" x14ac:dyDescent="0.25">
      <c r="B27" s="27" t="s">
        <v>40</v>
      </c>
      <c r="C27" s="27"/>
      <c r="D27" s="27"/>
      <c r="E27" s="27"/>
      <c r="F27" s="28">
        <f>C25+F25+I25+L25</f>
        <v>644721.86599999992</v>
      </c>
      <c r="G27" s="5" t="s">
        <v>41</v>
      </c>
    </row>
    <row r="28" spans="1:19" ht="18.75" customHeight="1" x14ac:dyDescent="0.25">
      <c r="B28" s="254" t="s">
        <v>42</v>
      </c>
      <c r="C28" s="254"/>
      <c r="D28" s="254"/>
      <c r="E28" s="254"/>
      <c r="F28" s="28">
        <f>D25+G25+J25+M25</f>
        <v>353463.81600000005</v>
      </c>
      <c r="G28" s="5" t="s">
        <v>41</v>
      </c>
    </row>
    <row r="29" spans="1:19" ht="17.25" customHeight="1" x14ac:dyDescent="0.25">
      <c r="B29" s="29" t="s">
        <v>43</v>
      </c>
      <c r="C29" s="29"/>
      <c r="D29" s="29"/>
      <c r="E29" s="29"/>
      <c r="F29" s="28">
        <f>E25+H25+K25+N25</f>
        <v>290355.75</v>
      </c>
      <c r="G29" s="5" t="s">
        <v>41</v>
      </c>
    </row>
    <row r="30" spans="1:19" ht="18" customHeight="1" x14ac:dyDescent="0.25">
      <c r="B30" s="254" t="s">
        <v>44</v>
      </c>
      <c r="C30" s="254"/>
      <c r="D30" s="254"/>
      <c r="E30" s="254"/>
      <c r="F30" s="28">
        <f>O25+P25+Q25</f>
        <v>20499.457999999999</v>
      </c>
      <c r="G30" s="5" t="s">
        <v>41</v>
      </c>
      <c r="N30" s="21"/>
    </row>
    <row r="31" spans="1:19" ht="10.5" customHeight="1" x14ac:dyDescent="0.25">
      <c r="B31" s="252"/>
      <c r="C31" s="252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9" ht="14.25" x14ac:dyDescent="0.25">
      <c r="A32" s="253" t="s">
        <v>45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</row>
    <row r="33" spans="5:14" x14ac:dyDescent="0.25">
      <c r="E33" s="252"/>
      <c r="F33" s="252"/>
      <c r="G33" s="252"/>
      <c r="H33" s="252"/>
      <c r="I33" s="252"/>
      <c r="J33" s="252"/>
      <c r="K33" s="252"/>
      <c r="L33" s="252"/>
      <c r="M33" s="252"/>
      <c r="N33" s="252"/>
    </row>
  </sheetData>
  <mergeCells count="17">
    <mergeCell ref="B31:C31"/>
    <mergeCell ref="A32:Q32"/>
    <mergeCell ref="E33:N33"/>
    <mergeCell ref="C4:E4"/>
    <mergeCell ref="F4:H4"/>
    <mergeCell ref="I4:K4"/>
    <mergeCell ref="L4:N4"/>
    <mergeCell ref="B28:E28"/>
    <mergeCell ref="B30:E30"/>
    <mergeCell ref="M1:Q1"/>
    <mergeCell ref="A2:Q2"/>
    <mergeCell ref="A3:A5"/>
    <mergeCell ref="B3:B5"/>
    <mergeCell ref="C3:E3"/>
    <mergeCell ref="F3:H3"/>
    <mergeCell ref="I3:K3"/>
    <mergeCell ref="L3:N3"/>
  </mergeCells>
  <pageMargins left="0.16" right="0.17" top="0.26" bottom="0.16" header="0.22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topLeftCell="E53" zoomScale="82" zoomScaleNormal="82" workbookViewId="0">
      <selection activeCell="K71" sqref="K71"/>
    </sheetView>
  </sheetViews>
  <sheetFormatPr defaultColWidth="16.85546875" defaultRowHeight="13.5" x14ac:dyDescent="0.25"/>
  <cols>
    <col min="1" max="1" width="5.28515625" style="65" customWidth="1"/>
    <col min="2" max="2" width="27.140625" style="65" customWidth="1"/>
    <col min="3" max="3" width="23.7109375" style="65" customWidth="1"/>
    <col min="4" max="4" width="19.42578125" style="217" customWidth="1"/>
    <col min="5" max="5" width="23" style="65" customWidth="1"/>
    <col min="6" max="6" width="19" style="65" customWidth="1"/>
    <col min="7" max="7" width="19.28515625" style="65" customWidth="1"/>
    <col min="8" max="8" width="19.42578125" style="65" customWidth="1"/>
    <col min="9" max="9" width="20.5703125" style="65" customWidth="1"/>
    <col min="10" max="10" width="19.85546875" style="65" customWidth="1"/>
    <col min="11" max="11" width="20.7109375" style="65" customWidth="1"/>
    <col min="12" max="12" width="17.42578125" style="65" customWidth="1"/>
    <col min="13" max="16384" width="16.85546875" style="65"/>
  </cols>
  <sheetData>
    <row r="1" spans="1:24" ht="68.25" customHeight="1" x14ac:dyDescent="0.25">
      <c r="A1" s="255" t="s">
        <v>547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 ht="48" customHeight="1" x14ac:dyDescent="0.25">
      <c r="A2" s="261" t="s">
        <v>546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176"/>
      <c r="X2" s="176"/>
    </row>
    <row r="3" spans="1:24" ht="15" customHeight="1" x14ac:dyDescent="0.25">
      <c r="A3" s="258" t="s">
        <v>1</v>
      </c>
      <c r="B3" s="260" t="s">
        <v>2</v>
      </c>
      <c r="C3" s="177" t="s">
        <v>3</v>
      </c>
      <c r="D3" s="178"/>
      <c r="E3" s="177"/>
      <c r="F3" s="177" t="s">
        <v>4</v>
      </c>
      <c r="G3" s="177"/>
      <c r="H3" s="177"/>
      <c r="I3" s="177" t="s">
        <v>5</v>
      </c>
      <c r="J3" s="177"/>
      <c r="K3" s="177"/>
      <c r="L3" s="177" t="s">
        <v>6</v>
      </c>
      <c r="M3" s="177"/>
      <c r="N3" s="177"/>
      <c r="O3" s="177" t="s">
        <v>7</v>
      </c>
      <c r="P3" s="177"/>
      <c r="Q3" s="177"/>
      <c r="R3" s="177" t="s">
        <v>8</v>
      </c>
      <c r="S3" s="177"/>
      <c r="T3" s="177"/>
      <c r="U3" s="177" t="s">
        <v>9</v>
      </c>
      <c r="V3" s="179"/>
      <c r="W3" s="180"/>
      <c r="X3" s="180"/>
    </row>
    <row r="4" spans="1:24" ht="50.25" customHeight="1" x14ac:dyDescent="0.25">
      <c r="A4" s="259"/>
      <c r="B4" s="260"/>
      <c r="C4" s="231" t="s">
        <v>51</v>
      </c>
      <c r="D4" s="181" t="s">
        <v>423</v>
      </c>
      <c r="E4" s="231" t="s">
        <v>424</v>
      </c>
      <c r="F4" s="234" t="s">
        <v>11</v>
      </c>
      <c r="G4" s="234" t="s">
        <v>425</v>
      </c>
      <c r="H4" s="234" t="s">
        <v>426</v>
      </c>
      <c r="I4" s="75" t="s">
        <v>50</v>
      </c>
      <c r="J4" s="234" t="s">
        <v>427</v>
      </c>
      <c r="K4" s="234" t="s">
        <v>428</v>
      </c>
      <c r="L4" s="231" t="s">
        <v>431</v>
      </c>
      <c r="M4" s="231" t="s">
        <v>429</v>
      </c>
      <c r="N4" s="231" t="s">
        <v>430</v>
      </c>
      <c r="O4" s="231" t="s">
        <v>14</v>
      </c>
      <c r="P4" s="231" t="s">
        <v>432</v>
      </c>
      <c r="Q4" s="231" t="s">
        <v>433</v>
      </c>
      <c r="R4" s="231" t="s">
        <v>15</v>
      </c>
      <c r="S4" s="231" t="s">
        <v>434</v>
      </c>
      <c r="T4" s="231" t="s">
        <v>435</v>
      </c>
      <c r="U4" s="231" t="s">
        <v>16</v>
      </c>
      <c r="V4" s="234" t="s">
        <v>461</v>
      </c>
      <c r="W4" s="234" t="s">
        <v>595</v>
      </c>
      <c r="X4" s="231" t="s">
        <v>596</v>
      </c>
    </row>
    <row r="5" spans="1:24" ht="27" customHeight="1" x14ac:dyDescent="0.25">
      <c r="A5" s="259"/>
      <c r="B5" s="260"/>
      <c r="C5" s="182" t="s">
        <v>49</v>
      </c>
      <c r="D5" s="183"/>
      <c r="E5" s="182"/>
      <c r="F5" s="182" t="s">
        <v>17</v>
      </c>
      <c r="G5" s="182"/>
      <c r="H5" s="182"/>
      <c r="I5" s="182" t="s">
        <v>17</v>
      </c>
      <c r="J5" s="182"/>
      <c r="K5" s="182"/>
      <c r="L5" s="182" t="s">
        <v>17</v>
      </c>
      <c r="M5" s="182"/>
      <c r="N5" s="182"/>
      <c r="O5" s="182" t="s">
        <v>17</v>
      </c>
      <c r="P5" s="182"/>
      <c r="Q5" s="182"/>
      <c r="R5" s="182" t="s">
        <v>17</v>
      </c>
      <c r="S5" s="182"/>
      <c r="T5" s="182"/>
      <c r="U5" s="182" t="s">
        <v>17</v>
      </c>
      <c r="V5" s="75" t="s">
        <v>17</v>
      </c>
      <c r="W5" s="182"/>
      <c r="X5" s="182"/>
    </row>
    <row r="6" spans="1:24" ht="108.75" customHeight="1" x14ac:dyDescent="0.25">
      <c r="A6" s="37">
        <v>1</v>
      </c>
      <c r="B6" s="184" t="s">
        <v>20</v>
      </c>
      <c r="C6" s="94"/>
      <c r="D6" s="185"/>
      <c r="E6" s="186"/>
      <c r="F6" s="237">
        <v>12830770</v>
      </c>
      <c r="G6" s="94">
        <f>F6-H6</f>
        <v>3127630</v>
      </c>
      <c r="H6" s="94">
        <v>9703140</v>
      </c>
      <c r="I6" s="95">
        <v>15750000</v>
      </c>
      <c r="J6" s="98">
        <v>1654920</v>
      </c>
      <c r="K6" s="95">
        <f t="shared" ref="K6:K51" si="0">I6-J6</f>
        <v>14095080</v>
      </c>
      <c r="L6" s="95">
        <v>4127752</v>
      </c>
      <c r="M6" s="96">
        <f>L6-N6</f>
        <v>977567</v>
      </c>
      <c r="N6" s="95">
        <v>3150185</v>
      </c>
      <c r="O6" s="94"/>
      <c r="P6" s="94">
        <f t="shared" ref="P6:P14" si="1">O6-Q6</f>
        <v>0</v>
      </c>
      <c r="Q6" s="94"/>
      <c r="R6" s="95"/>
      <c r="S6" s="95"/>
      <c r="T6" s="95"/>
      <c r="U6" s="238">
        <v>168088</v>
      </c>
      <c r="V6" s="157">
        <v>560000</v>
      </c>
      <c r="W6" s="99">
        <f>V6*20/100</f>
        <v>112000</v>
      </c>
      <c r="X6" s="99">
        <f>V6-W6</f>
        <v>448000</v>
      </c>
    </row>
    <row r="7" spans="1:24" ht="44.25" customHeight="1" x14ac:dyDescent="0.25">
      <c r="A7" s="37">
        <v>2</v>
      </c>
      <c r="B7" s="184" t="s">
        <v>21</v>
      </c>
      <c r="C7" s="94"/>
      <c r="D7" s="94"/>
      <c r="E7" s="94"/>
      <c r="F7" s="62">
        <v>9153359</v>
      </c>
      <c r="G7" s="94">
        <f>F7-H7</f>
        <v>2424945</v>
      </c>
      <c r="H7" s="94">
        <v>6728414</v>
      </c>
      <c r="I7" s="95"/>
      <c r="J7" s="98"/>
      <c r="K7" s="95">
        <f t="shared" si="0"/>
        <v>0</v>
      </c>
      <c r="L7" s="95">
        <f>21206000-O7</f>
        <v>20889300</v>
      </c>
      <c r="M7" s="96">
        <f>L7-N7</f>
        <v>3172351</v>
      </c>
      <c r="N7" s="95">
        <f>17875299-Q7</f>
        <v>17716949</v>
      </c>
      <c r="O7" s="94">
        <v>316700</v>
      </c>
      <c r="P7" s="94">
        <f t="shared" si="1"/>
        <v>158350</v>
      </c>
      <c r="Q7" s="94">
        <v>158350</v>
      </c>
      <c r="R7" s="95"/>
      <c r="S7" s="95"/>
      <c r="T7" s="95"/>
      <c r="U7" s="94"/>
      <c r="V7" s="157"/>
      <c r="W7" s="99">
        <f t="shared" ref="W7:W21" si="2">V7*20/100</f>
        <v>0</v>
      </c>
      <c r="X7" s="99">
        <f t="shared" ref="X7:X21" si="3">V7-W7</f>
        <v>0</v>
      </c>
    </row>
    <row r="8" spans="1:24" ht="33.75" customHeight="1" x14ac:dyDescent="0.2">
      <c r="A8" s="37">
        <v>3</v>
      </c>
      <c r="B8" s="187" t="s">
        <v>22</v>
      </c>
      <c r="C8" s="94">
        <v>29251504</v>
      </c>
      <c r="D8" s="94">
        <f>C8*5/100</f>
        <v>1462575.2</v>
      </c>
      <c r="E8" s="95">
        <f>C8-D8</f>
        <v>27788928.800000001</v>
      </c>
      <c r="F8" s="95"/>
      <c r="G8" s="94">
        <f t="shared" ref="G8:G55" si="4">F8-H8</f>
        <v>0</v>
      </c>
      <c r="H8" s="239"/>
      <c r="I8" s="95"/>
      <c r="J8" s="95"/>
      <c r="K8" s="95">
        <f t="shared" si="0"/>
        <v>0</v>
      </c>
      <c r="L8" s="95"/>
      <c r="M8" s="96">
        <f t="shared" ref="M8:M54" si="5">L8-N8</f>
        <v>0</v>
      </c>
      <c r="N8" s="95"/>
      <c r="O8" s="95"/>
      <c r="P8" s="94">
        <f t="shared" si="1"/>
        <v>0</v>
      </c>
      <c r="Q8" s="95"/>
      <c r="R8" s="95"/>
      <c r="S8" s="95"/>
      <c r="T8" s="95"/>
      <c r="U8" s="94"/>
      <c r="V8" s="157"/>
      <c r="W8" s="99">
        <f t="shared" si="2"/>
        <v>0</v>
      </c>
      <c r="X8" s="99">
        <f t="shared" si="3"/>
        <v>0</v>
      </c>
    </row>
    <row r="9" spans="1:24" ht="66.75" customHeight="1" x14ac:dyDescent="0.25">
      <c r="A9" s="37">
        <v>4</v>
      </c>
      <c r="B9" s="187" t="s">
        <v>23</v>
      </c>
      <c r="C9" s="94">
        <v>10384078</v>
      </c>
      <c r="D9" s="94">
        <f t="shared" ref="D9:D55" si="6">C9*5/100</f>
        <v>519203.9</v>
      </c>
      <c r="E9" s="95">
        <f t="shared" ref="E9:E55" si="7">C9-D9</f>
        <v>9864874.0999999996</v>
      </c>
      <c r="F9" s="188">
        <v>4389123.0857142853</v>
      </c>
      <c r="G9" s="94">
        <f t="shared" si="4"/>
        <v>1269707.9714285708</v>
      </c>
      <c r="H9" s="188">
        <v>3119415.1142857145</v>
      </c>
      <c r="I9" s="95"/>
      <c r="J9" s="95"/>
      <c r="K9" s="95">
        <f t="shared" si="0"/>
        <v>0</v>
      </c>
      <c r="L9" s="188">
        <v>233600</v>
      </c>
      <c r="M9" s="96">
        <f t="shared" si="5"/>
        <v>57688.888888888876</v>
      </c>
      <c r="N9" s="188">
        <v>175911.11111111112</v>
      </c>
      <c r="O9" s="188">
        <v>528000</v>
      </c>
      <c r="P9" s="94">
        <f t="shared" si="1"/>
        <v>66000</v>
      </c>
      <c r="Q9" s="188">
        <v>462000</v>
      </c>
      <c r="R9" s="188">
        <v>134000</v>
      </c>
      <c r="S9" s="188"/>
      <c r="T9" s="188">
        <v>134000</v>
      </c>
      <c r="U9" s="188">
        <v>1251140</v>
      </c>
      <c r="V9" s="189">
        <v>268200</v>
      </c>
      <c r="W9" s="99">
        <f t="shared" si="2"/>
        <v>53640</v>
      </c>
      <c r="X9" s="99">
        <f t="shared" si="3"/>
        <v>214560</v>
      </c>
    </row>
    <row r="10" spans="1:24" ht="34.5" customHeight="1" x14ac:dyDescent="0.25">
      <c r="A10" s="37">
        <v>5</v>
      </c>
      <c r="B10" s="187" t="s">
        <v>24</v>
      </c>
      <c r="C10" s="94">
        <v>14273579</v>
      </c>
      <c r="D10" s="94">
        <f t="shared" si="6"/>
        <v>713678.95</v>
      </c>
      <c r="E10" s="95">
        <f t="shared" si="7"/>
        <v>13559900.050000001</v>
      </c>
      <c r="F10" s="95">
        <v>924638</v>
      </c>
      <c r="G10" s="94">
        <f t="shared" si="4"/>
        <v>431721</v>
      </c>
      <c r="H10" s="95">
        <v>492917</v>
      </c>
      <c r="I10" s="95"/>
      <c r="J10" s="95"/>
      <c r="K10" s="95">
        <f t="shared" si="0"/>
        <v>0</v>
      </c>
      <c r="L10" s="95">
        <v>1999368</v>
      </c>
      <c r="M10" s="96">
        <f t="shared" si="5"/>
        <v>758470</v>
      </c>
      <c r="N10" s="95">
        <v>1240898</v>
      </c>
      <c r="O10" s="95"/>
      <c r="P10" s="94">
        <f t="shared" si="1"/>
        <v>0</v>
      </c>
      <c r="Q10" s="95"/>
      <c r="R10" s="95">
        <v>6637400</v>
      </c>
      <c r="S10" s="95">
        <f>R10-T10</f>
        <v>3161340</v>
      </c>
      <c r="T10" s="95">
        <v>3476060</v>
      </c>
      <c r="U10" s="95">
        <v>19400</v>
      </c>
      <c r="V10" s="157"/>
      <c r="W10" s="99">
        <f t="shared" si="2"/>
        <v>0</v>
      </c>
      <c r="X10" s="99">
        <f t="shared" si="3"/>
        <v>0</v>
      </c>
    </row>
    <row r="11" spans="1:24" ht="40.5" customHeight="1" x14ac:dyDescent="0.25">
      <c r="A11" s="37">
        <v>6</v>
      </c>
      <c r="B11" s="187" t="s">
        <v>25</v>
      </c>
      <c r="C11" s="94">
        <v>645884</v>
      </c>
      <c r="D11" s="94">
        <f t="shared" si="6"/>
        <v>32294.2</v>
      </c>
      <c r="E11" s="95">
        <f t="shared" si="7"/>
        <v>613589.80000000005</v>
      </c>
      <c r="F11" s="95">
        <v>823450</v>
      </c>
      <c r="G11" s="94">
        <f t="shared" si="4"/>
        <v>195251</v>
      </c>
      <c r="H11" s="95">
        <v>628199</v>
      </c>
      <c r="I11" s="95"/>
      <c r="J11" s="95"/>
      <c r="K11" s="95">
        <f t="shared" si="0"/>
        <v>0</v>
      </c>
      <c r="L11" s="95">
        <v>799100</v>
      </c>
      <c r="M11" s="96">
        <f t="shared" si="5"/>
        <v>461691</v>
      </c>
      <c r="N11" s="95">
        <v>337409</v>
      </c>
      <c r="O11" s="95"/>
      <c r="P11" s="94">
        <f t="shared" si="1"/>
        <v>0</v>
      </c>
      <c r="Q11" s="95"/>
      <c r="R11" s="95"/>
      <c r="S11" s="95">
        <f t="shared" ref="S11:S54" si="8">R11-T11</f>
        <v>0</v>
      </c>
      <c r="T11" s="95"/>
      <c r="U11" s="95">
        <v>545800</v>
      </c>
      <c r="V11" s="157">
        <v>268200</v>
      </c>
      <c r="W11" s="99">
        <f t="shared" si="2"/>
        <v>53640</v>
      </c>
      <c r="X11" s="99">
        <f t="shared" si="3"/>
        <v>214560</v>
      </c>
    </row>
    <row r="12" spans="1:24" ht="52.5" customHeight="1" x14ac:dyDescent="0.25">
      <c r="A12" s="37">
        <v>7</v>
      </c>
      <c r="B12" s="187" t="s">
        <v>26</v>
      </c>
      <c r="C12" s="94">
        <v>8607720</v>
      </c>
      <c r="D12" s="94">
        <f t="shared" si="6"/>
        <v>430386</v>
      </c>
      <c r="E12" s="95">
        <f t="shared" si="7"/>
        <v>8177334</v>
      </c>
      <c r="F12" s="95">
        <v>625628</v>
      </c>
      <c r="G12" s="94">
        <f t="shared" si="4"/>
        <v>163815</v>
      </c>
      <c r="H12" s="95">
        <v>461813</v>
      </c>
      <c r="I12" s="94"/>
      <c r="J12" s="94"/>
      <c r="K12" s="95">
        <f t="shared" si="0"/>
        <v>0</v>
      </c>
      <c r="L12" s="95">
        <v>3318418</v>
      </c>
      <c r="M12" s="96">
        <f t="shared" si="5"/>
        <v>1076185</v>
      </c>
      <c r="N12" s="95">
        <v>2242233</v>
      </c>
      <c r="O12" s="94">
        <v>1717990</v>
      </c>
      <c r="P12" s="94">
        <f t="shared" si="1"/>
        <v>616500</v>
      </c>
      <c r="Q12" s="94">
        <v>1101490</v>
      </c>
      <c r="R12" s="94"/>
      <c r="S12" s="95">
        <f t="shared" si="8"/>
        <v>0</v>
      </c>
      <c r="T12" s="94"/>
      <c r="U12" s="94">
        <v>152590</v>
      </c>
      <c r="V12" s="157">
        <v>268200</v>
      </c>
      <c r="W12" s="99">
        <f t="shared" si="2"/>
        <v>53640</v>
      </c>
      <c r="X12" s="99">
        <f t="shared" si="3"/>
        <v>214560</v>
      </c>
    </row>
    <row r="13" spans="1:24" ht="65.25" customHeight="1" x14ac:dyDescent="0.25">
      <c r="A13" s="37">
        <v>8</v>
      </c>
      <c r="B13" s="184" t="s">
        <v>27</v>
      </c>
      <c r="C13" s="94">
        <v>15928648</v>
      </c>
      <c r="D13" s="94">
        <f t="shared" si="6"/>
        <v>796432.4</v>
      </c>
      <c r="E13" s="95">
        <f t="shared" si="7"/>
        <v>15132215.6</v>
      </c>
      <c r="F13" s="98">
        <v>586233</v>
      </c>
      <c r="G13" s="94">
        <f t="shared" si="4"/>
        <v>172023</v>
      </c>
      <c r="H13" s="98">
        <v>414210</v>
      </c>
      <c r="I13" s="94"/>
      <c r="J13" s="94"/>
      <c r="K13" s="95">
        <f t="shared" si="0"/>
        <v>0</v>
      </c>
      <c r="L13" s="98">
        <v>1631823</v>
      </c>
      <c r="M13" s="96">
        <f t="shared" si="5"/>
        <v>381507</v>
      </c>
      <c r="N13" s="98">
        <v>1250316</v>
      </c>
      <c r="O13" s="94"/>
      <c r="P13" s="94">
        <f t="shared" si="1"/>
        <v>0</v>
      </c>
      <c r="Q13" s="94"/>
      <c r="R13" s="94">
        <v>1600</v>
      </c>
      <c r="S13" s="95">
        <f t="shared" si="8"/>
        <v>1600</v>
      </c>
      <c r="T13" s="94"/>
      <c r="U13" s="94">
        <v>1242110</v>
      </c>
      <c r="V13" s="157">
        <v>268200</v>
      </c>
      <c r="W13" s="99">
        <f t="shared" si="2"/>
        <v>53640</v>
      </c>
      <c r="X13" s="99">
        <f t="shared" si="3"/>
        <v>214560</v>
      </c>
    </row>
    <row r="14" spans="1:24" ht="69.75" customHeight="1" x14ac:dyDescent="0.25">
      <c r="A14" s="37">
        <v>9</v>
      </c>
      <c r="B14" s="184" t="s">
        <v>28</v>
      </c>
      <c r="C14" s="94">
        <v>11475931</v>
      </c>
      <c r="D14" s="94">
        <f t="shared" si="6"/>
        <v>573796.55000000005</v>
      </c>
      <c r="E14" s="95">
        <f t="shared" si="7"/>
        <v>10902134.449999999</v>
      </c>
      <c r="F14" s="190">
        <v>1492532</v>
      </c>
      <c r="G14" s="94">
        <f t="shared" si="4"/>
        <v>469545</v>
      </c>
      <c r="H14" s="190">
        <v>1022987</v>
      </c>
      <c r="I14" s="188"/>
      <c r="J14" s="188"/>
      <c r="K14" s="95">
        <f t="shared" si="0"/>
        <v>0</v>
      </c>
      <c r="L14" s="98">
        <v>5905239</v>
      </c>
      <c r="M14" s="96">
        <f t="shared" si="5"/>
        <v>1818953</v>
      </c>
      <c r="N14" s="190">
        <v>4086286</v>
      </c>
      <c r="O14" s="98">
        <v>515330</v>
      </c>
      <c r="P14" s="94">
        <f t="shared" si="1"/>
        <v>116572</v>
      </c>
      <c r="Q14" s="190">
        <v>398758</v>
      </c>
      <c r="R14" s="98"/>
      <c r="S14" s="95">
        <f t="shared" si="8"/>
        <v>0</v>
      </c>
      <c r="T14" s="94"/>
      <c r="U14" s="190">
        <v>654003</v>
      </c>
      <c r="V14" s="191">
        <v>396000</v>
      </c>
      <c r="W14" s="99">
        <f t="shared" si="2"/>
        <v>79200</v>
      </c>
      <c r="X14" s="99">
        <f t="shared" si="3"/>
        <v>316800</v>
      </c>
    </row>
    <row r="15" spans="1:24" ht="93" customHeight="1" x14ac:dyDescent="0.25">
      <c r="A15" s="37">
        <v>10</v>
      </c>
      <c r="B15" s="184" t="s">
        <v>29</v>
      </c>
      <c r="C15" s="94">
        <v>49583124</v>
      </c>
      <c r="D15" s="94">
        <f t="shared" si="6"/>
        <v>2479156.2000000002</v>
      </c>
      <c r="E15" s="95">
        <f t="shared" si="7"/>
        <v>47103967.799999997</v>
      </c>
      <c r="F15" s="193">
        <v>2525951</v>
      </c>
      <c r="G15" s="94">
        <f t="shared" si="4"/>
        <v>873729</v>
      </c>
      <c r="H15" s="193">
        <v>1652222</v>
      </c>
      <c r="I15" s="190"/>
      <c r="J15" s="194"/>
      <c r="K15" s="95">
        <f t="shared" si="0"/>
        <v>0</v>
      </c>
      <c r="L15" s="195">
        <v>7130938</v>
      </c>
      <c r="M15" s="96">
        <f t="shared" si="5"/>
        <v>2077599</v>
      </c>
      <c r="N15" s="195">
        <v>5053339</v>
      </c>
      <c r="O15" s="94">
        <v>256272</v>
      </c>
      <c r="P15" s="94">
        <f>O15-Q15</f>
        <v>100497</v>
      </c>
      <c r="Q15" s="94">
        <v>155775</v>
      </c>
      <c r="R15" s="98">
        <v>230350</v>
      </c>
      <c r="S15" s="95">
        <f t="shared" si="8"/>
        <v>91175</v>
      </c>
      <c r="T15" s="98">
        <v>139175</v>
      </c>
      <c r="U15" s="98">
        <v>555978</v>
      </c>
      <c r="V15" s="196"/>
      <c r="W15" s="99">
        <f t="shared" si="2"/>
        <v>0</v>
      </c>
      <c r="X15" s="99">
        <f t="shared" si="3"/>
        <v>0</v>
      </c>
    </row>
    <row r="16" spans="1:24" ht="39.75" customHeight="1" x14ac:dyDescent="0.25">
      <c r="A16" s="37">
        <v>11</v>
      </c>
      <c r="B16" s="184" t="s">
        <v>512</v>
      </c>
      <c r="C16" s="94">
        <v>6936791</v>
      </c>
      <c r="D16" s="94">
        <f t="shared" si="6"/>
        <v>346839.55</v>
      </c>
      <c r="E16" s="95">
        <f t="shared" si="7"/>
        <v>6589951.4500000002</v>
      </c>
      <c r="F16" s="240">
        <v>2098090</v>
      </c>
      <c r="G16" s="94">
        <f t="shared" si="4"/>
        <v>1779077</v>
      </c>
      <c r="H16" s="240">
        <v>319013</v>
      </c>
      <c r="I16" s="226"/>
      <c r="J16" s="226"/>
      <c r="K16" s="95">
        <f t="shared" si="0"/>
        <v>0</v>
      </c>
      <c r="L16" s="240">
        <v>18796414</v>
      </c>
      <c r="M16" s="96">
        <f t="shared" si="5"/>
        <v>17551638</v>
      </c>
      <c r="N16" s="240">
        <v>1244776</v>
      </c>
      <c r="O16" s="94"/>
      <c r="P16" s="94">
        <f t="shared" ref="P16:P55" si="9">O16-Q16</f>
        <v>0</v>
      </c>
      <c r="Q16" s="94"/>
      <c r="R16" s="240">
        <v>270596</v>
      </c>
      <c r="S16" s="95">
        <f t="shared" si="8"/>
        <v>-48417</v>
      </c>
      <c r="T16" s="240">
        <v>319013</v>
      </c>
      <c r="U16" s="201">
        <v>198034</v>
      </c>
      <c r="V16" s="157">
        <v>268200</v>
      </c>
      <c r="W16" s="99">
        <f t="shared" si="2"/>
        <v>53640</v>
      </c>
      <c r="X16" s="99">
        <f t="shared" si="3"/>
        <v>214560</v>
      </c>
    </row>
    <row r="17" spans="1:24" ht="41.25" customHeight="1" x14ac:dyDescent="0.25">
      <c r="A17" s="37">
        <v>12</v>
      </c>
      <c r="B17" s="184" t="s">
        <v>513</v>
      </c>
      <c r="C17" s="94">
        <v>18268510</v>
      </c>
      <c r="D17" s="94">
        <f t="shared" si="6"/>
        <v>913425.5</v>
      </c>
      <c r="E17" s="95">
        <f>C17-D17+7498600</f>
        <v>24853684.5</v>
      </c>
      <c r="F17" s="98">
        <v>2238165</v>
      </c>
      <c r="G17" s="94">
        <f t="shared" si="4"/>
        <v>897850</v>
      </c>
      <c r="H17" s="98">
        <v>1340315</v>
      </c>
      <c r="I17" s="94"/>
      <c r="J17" s="94"/>
      <c r="K17" s="95">
        <f t="shared" si="0"/>
        <v>0</v>
      </c>
      <c r="L17" s="241">
        <v>5687321</v>
      </c>
      <c r="M17" s="96">
        <f t="shared" si="5"/>
        <v>2351457</v>
      </c>
      <c r="N17" s="241">
        <v>3335864</v>
      </c>
      <c r="O17" s="94"/>
      <c r="P17" s="94">
        <f t="shared" si="9"/>
        <v>0</v>
      </c>
      <c r="Q17" s="94"/>
      <c r="R17" s="241">
        <v>2000</v>
      </c>
      <c r="S17" s="95">
        <f t="shared" si="8"/>
        <v>500</v>
      </c>
      <c r="T17" s="241">
        <v>1500</v>
      </c>
      <c r="U17" s="242">
        <v>749678</v>
      </c>
      <c r="V17" s="157">
        <v>268200</v>
      </c>
      <c r="W17" s="99">
        <f t="shared" si="2"/>
        <v>53640</v>
      </c>
      <c r="X17" s="99">
        <f t="shared" si="3"/>
        <v>214560</v>
      </c>
    </row>
    <row r="18" spans="1:24" ht="44.25" customHeight="1" x14ac:dyDescent="0.25">
      <c r="A18" s="37">
        <v>13</v>
      </c>
      <c r="B18" s="184" t="s">
        <v>514</v>
      </c>
      <c r="C18" s="94">
        <v>11757515</v>
      </c>
      <c r="D18" s="94">
        <f t="shared" si="6"/>
        <v>587875.75</v>
      </c>
      <c r="E18" s="95">
        <f t="shared" si="7"/>
        <v>11169639.25</v>
      </c>
      <c r="F18" s="98">
        <v>2935760</v>
      </c>
      <c r="G18" s="94">
        <f t="shared" si="4"/>
        <v>1070293</v>
      </c>
      <c r="H18" s="98">
        <v>1865467</v>
      </c>
      <c r="I18" s="98"/>
      <c r="J18" s="98"/>
      <c r="K18" s="95">
        <f t="shared" si="0"/>
        <v>0</v>
      </c>
      <c r="L18" s="197">
        <v>6051783</v>
      </c>
      <c r="M18" s="198">
        <v>1902027</v>
      </c>
      <c r="N18" s="197">
        <f>+L18-M18</f>
        <v>4149756</v>
      </c>
      <c r="O18" s="199"/>
      <c r="P18" s="94">
        <f t="shared" si="9"/>
        <v>0</v>
      </c>
      <c r="Q18" s="94"/>
      <c r="R18" s="98">
        <v>50880</v>
      </c>
      <c r="S18" s="95">
        <f t="shared" si="8"/>
        <v>14940</v>
      </c>
      <c r="T18" s="98">
        <v>35940</v>
      </c>
      <c r="U18" s="200">
        <v>1355548</v>
      </c>
      <c r="V18" s="157">
        <v>268200</v>
      </c>
      <c r="W18" s="99">
        <f t="shared" si="2"/>
        <v>53640</v>
      </c>
      <c r="X18" s="99">
        <f t="shared" si="3"/>
        <v>214560</v>
      </c>
    </row>
    <row r="19" spans="1:24" ht="45.75" customHeight="1" x14ac:dyDescent="0.25">
      <c r="A19" s="37">
        <v>14</v>
      </c>
      <c r="B19" s="184" t="s">
        <v>515</v>
      </c>
      <c r="C19" s="94">
        <v>9561113</v>
      </c>
      <c r="D19" s="94">
        <f t="shared" si="6"/>
        <v>478055.65</v>
      </c>
      <c r="E19" s="95">
        <f t="shared" si="7"/>
        <v>9083057.3499999996</v>
      </c>
      <c r="F19" s="232">
        <v>1602771</v>
      </c>
      <c r="G19" s="232">
        <f>F19-H19</f>
        <v>1310593</v>
      </c>
      <c r="H19" s="232">
        <v>292178</v>
      </c>
      <c r="I19" s="94"/>
      <c r="J19" s="94"/>
      <c r="K19" s="95">
        <f t="shared" si="0"/>
        <v>0</v>
      </c>
      <c r="L19" s="232">
        <v>9187799</v>
      </c>
      <c r="M19" s="232">
        <f>L19-N19</f>
        <v>4756246</v>
      </c>
      <c r="N19" s="232">
        <v>4431553</v>
      </c>
      <c r="O19" s="197">
        <v>216787</v>
      </c>
      <c r="P19" s="94">
        <f t="shared" si="9"/>
        <v>0</v>
      </c>
      <c r="Q19" s="98">
        <v>216787</v>
      </c>
      <c r="R19" s="94">
        <v>56200</v>
      </c>
      <c r="S19" s="95">
        <f t="shared" si="8"/>
        <v>56200</v>
      </c>
      <c r="T19" s="94"/>
      <c r="U19" s="201">
        <v>2562386</v>
      </c>
      <c r="V19" s="157">
        <v>268200</v>
      </c>
      <c r="W19" s="99">
        <f t="shared" si="2"/>
        <v>53640</v>
      </c>
      <c r="X19" s="99">
        <f t="shared" si="3"/>
        <v>214560</v>
      </c>
    </row>
    <row r="20" spans="1:24" ht="35.25" customHeight="1" x14ac:dyDescent="0.25">
      <c r="A20" s="37">
        <v>15</v>
      </c>
      <c r="B20" s="184" t="s">
        <v>34</v>
      </c>
      <c r="C20" s="94"/>
      <c r="D20" s="94">
        <f t="shared" si="6"/>
        <v>0</v>
      </c>
      <c r="E20" s="95">
        <f t="shared" si="7"/>
        <v>0</v>
      </c>
      <c r="F20" s="94">
        <v>280000</v>
      </c>
      <c r="G20" s="94">
        <f t="shared" si="4"/>
        <v>158000</v>
      </c>
      <c r="H20" s="94">
        <v>122000</v>
      </c>
      <c r="I20" s="94"/>
      <c r="J20" s="94"/>
      <c r="K20" s="95">
        <f t="shared" si="0"/>
        <v>0</v>
      </c>
      <c r="L20" s="94">
        <v>60000</v>
      </c>
      <c r="M20" s="96">
        <f t="shared" si="5"/>
        <v>60000</v>
      </c>
      <c r="N20" s="94"/>
      <c r="O20" s="94"/>
      <c r="P20" s="94">
        <f t="shared" si="9"/>
        <v>0</v>
      </c>
      <c r="Q20" s="94"/>
      <c r="R20" s="94"/>
      <c r="S20" s="95">
        <f t="shared" si="8"/>
        <v>0</v>
      </c>
      <c r="T20" s="94"/>
      <c r="U20" s="201">
        <v>668125</v>
      </c>
      <c r="V20" s="157">
        <v>268200</v>
      </c>
      <c r="W20" s="99">
        <f t="shared" si="2"/>
        <v>53640</v>
      </c>
      <c r="X20" s="99">
        <f t="shared" si="3"/>
        <v>214560</v>
      </c>
    </row>
    <row r="21" spans="1:24" ht="52.5" customHeight="1" x14ac:dyDescent="0.25">
      <c r="A21" s="37">
        <v>16</v>
      </c>
      <c r="B21" s="184" t="s">
        <v>35</v>
      </c>
      <c r="C21" s="94">
        <v>6852582</v>
      </c>
      <c r="D21" s="94">
        <f t="shared" si="6"/>
        <v>342629.1</v>
      </c>
      <c r="E21" s="95">
        <f t="shared" si="7"/>
        <v>6509952.9000000004</v>
      </c>
      <c r="F21" s="94">
        <v>1127499</v>
      </c>
      <c r="G21" s="94">
        <f t="shared" si="4"/>
        <v>573579</v>
      </c>
      <c r="H21" s="94">
        <v>553920</v>
      </c>
      <c r="I21" s="94">
        <v>30220000</v>
      </c>
      <c r="J21" s="94">
        <v>11110400</v>
      </c>
      <c r="K21" s="95">
        <f t="shared" si="0"/>
        <v>19109600</v>
      </c>
      <c r="L21" s="94">
        <v>6990366</v>
      </c>
      <c r="M21" s="96">
        <f t="shared" si="5"/>
        <v>2593850</v>
      </c>
      <c r="N21" s="94">
        <v>4396516</v>
      </c>
      <c r="O21" s="94"/>
      <c r="P21" s="94">
        <f t="shared" si="9"/>
        <v>0</v>
      </c>
      <c r="Q21" s="94"/>
      <c r="R21" s="94"/>
      <c r="S21" s="95">
        <f t="shared" si="8"/>
        <v>0</v>
      </c>
      <c r="T21" s="94"/>
      <c r="U21" s="201"/>
      <c r="V21" s="157">
        <v>268200</v>
      </c>
      <c r="W21" s="99">
        <f t="shared" si="2"/>
        <v>53640</v>
      </c>
      <c r="X21" s="99">
        <f t="shared" si="3"/>
        <v>214560</v>
      </c>
    </row>
    <row r="22" spans="1:24" ht="105.75" customHeight="1" x14ac:dyDescent="0.25">
      <c r="A22" s="37">
        <v>17</v>
      </c>
      <c r="B22" s="184" t="s">
        <v>36</v>
      </c>
      <c r="C22" s="98">
        <f>'հավելված 2'!D310</f>
        <v>1504783606</v>
      </c>
      <c r="D22" s="94">
        <f>C22-E22</f>
        <v>198080123.42629981</v>
      </c>
      <c r="E22" s="95">
        <f>'հավելված 2'!F310</f>
        <v>1306703482.5737002</v>
      </c>
      <c r="F22" s="94"/>
      <c r="G22" s="94">
        <f t="shared" si="4"/>
        <v>0</v>
      </c>
      <c r="H22" s="94"/>
      <c r="I22" s="94"/>
      <c r="J22" s="94"/>
      <c r="K22" s="95">
        <f t="shared" si="0"/>
        <v>0</v>
      </c>
      <c r="L22" s="94"/>
      <c r="M22" s="96">
        <f t="shared" si="5"/>
        <v>0</v>
      </c>
      <c r="N22" s="94"/>
      <c r="O22" s="94"/>
      <c r="P22" s="94">
        <f t="shared" si="9"/>
        <v>0</v>
      </c>
      <c r="Q22" s="94"/>
      <c r="R22" s="94"/>
      <c r="S22" s="95">
        <f t="shared" si="8"/>
        <v>0</v>
      </c>
      <c r="T22" s="94"/>
      <c r="U22" s="201"/>
      <c r="V22" s="157"/>
      <c r="W22" s="99"/>
      <c r="X22" s="99"/>
    </row>
    <row r="23" spans="1:24" ht="36" customHeight="1" x14ac:dyDescent="0.25">
      <c r="A23" s="37">
        <v>18</v>
      </c>
      <c r="B23" s="184" t="s">
        <v>37</v>
      </c>
      <c r="C23" s="94"/>
      <c r="D23" s="94">
        <f t="shared" si="6"/>
        <v>0</v>
      </c>
      <c r="E23" s="95">
        <f t="shared" si="7"/>
        <v>0</v>
      </c>
      <c r="F23" s="94"/>
      <c r="G23" s="94">
        <f t="shared" si="4"/>
        <v>0</v>
      </c>
      <c r="H23" s="94"/>
      <c r="I23" s="94"/>
      <c r="J23" s="94"/>
      <c r="K23" s="95">
        <f t="shared" si="0"/>
        <v>0</v>
      </c>
      <c r="L23" s="94"/>
      <c r="M23" s="96">
        <f t="shared" si="5"/>
        <v>0</v>
      </c>
      <c r="N23" s="94"/>
      <c r="O23" s="94"/>
      <c r="P23" s="94">
        <f t="shared" si="9"/>
        <v>0</v>
      </c>
      <c r="Q23" s="94"/>
      <c r="R23" s="94"/>
      <c r="S23" s="95">
        <f t="shared" si="8"/>
        <v>0</v>
      </c>
      <c r="T23" s="94"/>
      <c r="U23" s="201"/>
      <c r="V23" s="157"/>
      <c r="W23" s="99"/>
      <c r="X23" s="99"/>
    </row>
    <row r="24" spans="1:24" ht="68.25" customHeight="1" x14ac:dyDescent="0.25">
      <c r="A24" s="37">
        <v>19</v>
      </c>
      <c r="B24" s="184" t="s">
        <v>52</v>
      </c>
      <c r="C24" s="93"/>
      <c r="D24" s="94">
        <f t="shared" si="6"/>
        <v>0</v>
      </c>
      <c r="E24" s="95">
        <f t="shared" si="7"/>
        <v>0</v>
      </c>
      <c r="F24" s="94"/>
      <c r="G24" s="94">
        <f t="shared" si="4"/>
        <v>0</v>
      </c>
      <c r="H24" s="94"/>
      <c r="I24" s="94"/>
      <c r="J24" s="94"/>
      <c r="K24" s="95">
        <f t="shared" si="0"/>
        <v>0</v>
      </c>
      <c r="L24" s="94"/>
      <c r="M24" s="96">
        <f t="shared" si="5"/>
        <v>0</v>
      </c>
      <c r="N24" s="94"/>
      <c r="O24" s="94"/>
      <c r="P24" s="94">
        <f t="shared" si="9"/>
        <v>0</v>
      </c>
      <c r="Q24" s="94"/>
      <c r="R24" s="94"/>
      <c r="S24" s="95">
        <f t="shared" si="8"/>
        <v>0</v>
      </c>
      <c r="T24" s="94"/>
      <c r="U24" s="201"/>
      <c r="V24" s="157"/>
      <c r="W24" s="99"/>
      <c r="X24" s="99"/>
    </row>
    <row r="25" spans="1:24" ht="54.75" customHeight="1" x14ac:dyDescent="0.25">
      <c r="A25" s="37">
        <v>20</v>
      </c>
      <c r="B25" s="187" t="s">
        <v>48</v>
      </c>
      <c r="C25" s="73">
        <v>17286271</v>
      </c>
      <c r="D25" s="94">
        <f t="shared" si="6"/>
        <v>864313.55</v>
      </c>
      <c r="E25" s="218">
        <f>C25-D25+2164200</f>
        <v>18586157.449999999</v>
      </c>
      <c r="F25" s="95"/>
      <c r="G25" s="94">
        <f t="shared" si="4"/>
        <v>0</v>
      </c>
      <c r="H25" s="95"/>
      <c r="I25" s="95"/>
      <c r="J25" s="73"/>
      <c r="K25" s="95">
        <f t="shared" si="0"/>
        <v>0</v>
      </c>
      <c r="L25" s="95"/>
      <c r="M25" s="96">
        <f t="shared" si="5"/>
        <v>0</v>
      </c>
      <c r="N25" s="95"/>
      <c r="O25" s="95"/>
      <c r="P25" s="94">
        <f t="shared" si="9"/>
        <v>0</v>
      </c>
      <c r="Q25" s="95"/>
      <c r="R25" s="95"/>
      <c r="S25" s="95">
        <f t="shared" si="8"/>
        <v>0</v>
      </c>
      <c r="T25" s="95"/>
      <c r="U25" s="94"/>
      <c r="V25" s="202"/>
      <c r="W25" s="99"/>
      <c r="X25" s="99"/>
    </row>
    <row r="26" spans="1:24" ht="32.25" customHeight="1" x14ac:dyDescent="0.25">
      <c r="A26" s="37">
        <v>21</v>
      </c>
      <c r="B26" s="233" t="s">
        <v>516</v>
      </c>
      <c r="C26" s="93">
        <v>188705029</v>
      </c>
      <c r="D26" s="94">
        <f t="shared" si="6"/>
        <v>9435251.4499999993</v>
      </c>
      <c r="E26" s="95">
        <f t="shared" si="7"/>
        <v>179269777.55000001</v>
      </c>
      <c r="F26" s="95">
        <v>1362454</v>
      </c>
      <c r="G26" s="94">
        <f t="shared" si="4"/>
        <v>629656</v>
      </c>
      <c r="H26" s="95">
        <v>732798</v>
      </c>
      <c r="I26" s="95"/>
      <c r="J26" s="95"/>
      <c r="K26" s="95">
        <f t="shared" si="0"/>
        <v>0</v>
      </c>
      <c r="L26" s="95">
        <v>6359525</v>
      </c>
      <c r="M26" s="96">
        <f>L26-N26</f>
        <v>2046707</v>
      </c>
      <c r="N26" s="95">
        <v>4312818</v>
      </c>
      <c r="O26" s="95"/>
      <c r="P26" s="94">
        <f t="shared" si="9"/>
        <v>0</v>
      </c>
      <c r="Q26" s="95"/>
      <c r="R26" s="97">
        <v>312149.99999999994</v>
      </c>
      <c r="S26" s="95">
        <v>62430</v>
      </c>
      <c r="T26" s="98">
        <f>R26-S26</f>
        <v>249719.99999999994</v>
      </c>
      <c r="U26" s="94">
        <v>20690</v>
      </c>
      <c r="V26" s="157"/>
      <c r="W26" s="99"/>
      <c r="X26" s="99"/>
    </row>
    <row r="27" spans="1:24" ht="30.75" customHeight="1" x14ac:dyDescent="0.25">
      <c r="A27" s="37">
        <v>22</v>
      </c>
      <c r="B27" s="233" t="s">
        <v>517</v>
      </c>
      <c r="C27" s="93">
        <v>7157945</v>
      </c>
      <c r="D27" s="94">
        <f t="shared" si="6"/>
        <v>357897.25</v>
      </c>
      <c r="E27" s="95">
        <f t="shared" si="7"/>
        <v>6800047.75</v>
      </c>
      <c r="F27" s="95">
        <v>1525916</v>
      </c>
      <c r="G27" s="94">
        <f t="shared" si="4"/>
        <v>478699</v>
      </c>
      <c r="H27" s="95">
        <v>1047217</v>
      </c>
      <c r="I27" s="97">
        <v>2000000</v>
      </c>
      <c r="J27" s="97">
        <v>1000000</v>
      </c>
      <c r="K27" s="95">
        <f t="shared" si="0"/>
        <v>1000000</v>
      </c>
      <c r="L27" s="97">
        <v>1234660</v>
      </c>
      <c r="M27" s="96">
        <f t="shared" si="5"/>
        <v>383636</v>
      </c>
      <c r="N27" s="97">
        <v>851024</v>
      </c>
      <c r="O27" s="95"/>
      <c r="P27" s="94">
        <f t="shared" si="9"/>
        <v>0</v>
      </c>
      <c r="Q27" s="95"/>
      <c r="R27" s="95"/>
      <c r="S27" s="95">
        <f t="shared" si="8"/>
        <v>0</v>
      </c>
      <c r="T27" s="95"/>
      <c r="U27" s="94">
        <v>20690</v>
      </c>
      <c r="V27" s="157"/>
      <c r="W27" s="99"/>
      <c r="X27" s="99"/>
    </row>
    <row r="28" spans="1:24" ht="34.5" customHeight="1" x14ac:dyDescent="0.25">
      <c r="A28" s="37">
        <v>23</v>
      </c>
      <c r="B28" s="233" t="s">
        <v>518</v>
      </c>
      <c r="C28" s="93">
        <v>4648019</v>
      </c>
      <c r="D28" s="94">
        <f t="shared" si="6"/>
        <v>232400.95</v>
      </c>
      <c r="E28" s="95">
        <f>C28-D28+2132808</f>
        <v>6548426.0499999998</v>
      </c>
      <c r="F28" s="95">
        <v>724220</v>
      </c>
      <c r="G28" s="94">
        <f t="shared" si="4"/>
        <v>346360</v>
      </c>
      <c r="H28" s="95">
        <v>377860</v>
      </c>
      <c r="I28" s="95"/>
      <c r="J28" s="95"/>
      <c r="K28" s="95">
        <f t="shared" si="0"/>
        <v>0</v>
      </c>
      <c r="L28" s="95">
        <v>2612500</v>
      </c>
      <c r="M28" s="96">
        <f t="shared" si="5"/>
        <v>377635</v>
      </c>
      <c r="N28" s="95">
        <v>2234865</v>
      </c>
      <c r="O28" s="95"/>
      <c r="P28" s="94">
        <f t="shared" si="9"/>
        <v>0</v>
      </c>
      <c r="Q28" s="95"/>
      <c r="R28" s="95">
        <v>167130</v>
      </c>
      <c r="S28" s="95">
        <f t="shared" si="8"/>
        <v>83565</v>
      </c>
      <c r="T28" s="95">
        <v>83565</v>
      </c>
      <c r="U28" s="94"/>
      <c r="V28" s="157"/>
      <c r="W28" s="99"/>
      <c r="X28" s="99"/>
    </row>
    <row r="29" spans="1:24" ht="34.5" customHeight="1" x14ac:dyDescent="0.25">
      <c r="A29" s="37">
        <v>24</v>
      </c>
      <c r="B29" s="233" t="s">
        <v>519</v>
      </c>
      <c r="C29" s="93"/>
      <c r="D29" s="94">
        <f t="shared" si="6"/>
        <v>0</v>
      </c>
      <c r="E29" s="95">
        <f t="shared" si="7"/>
        <v>0</v>
      </c>
      <c r="F29" s="95">
        <v>3198790</v>
      </c>
      <c r="G29" s="94">
        <f t="shared" si="4"/>
        <v>985424</v>
      </c>
      <c r="H29" s="95">
        <v>2213366</v>
      </c>
      <c r="I29" s="95"/>
      <c r="J29" s="95"/>
      <c r="K29" s="95">
        <f t="shared" si="0"/>
        <v>0</v>
      </c>
      <c r="L29" s="97">
        <v>1099874</v>
      </c>
      <c r="M29" s="96">
        <f t="shared" si="5"/>
        <v>231691</v>
      </c>
      <c r="N29" s="97">
        <v>868183</v>
      </c>
      <c r="O29" s="95"/>
      <c r="P29" s="94">
        <f t="shared" si="9"/>
        <v>0</v>
      </c>
      <c r="Q29" s="95"/>
      <c r="R29" s="98">
        <v>118620</v>
      </c>
      <c r="S29" s="95">
        <f t="shared" si="8"/>
        <v>59310</v>
      </c>
      <c r="T29" s="98">
        <v>59310</v>
      </c>
      <c r="U29" s="232">
        <v>20690</v>
      </c>
      <c r="V29" s="157"/>
      <c r="W29" s="99"/>
      <c r="X29" s="99"/>
    </row>
    <row r="30" spans="1:24" ht="34.5" customHeight="1" x14ac:dyDescent="0.25">
      <c r="A30" s="37">
        <v>25</v>
      </c>
      <c r="B30" s="233" t="s">
        <v>520</v>
      </c>
      <c r="C30" s="93">
        <v>90000</v>
      </c>
      <c r="D30" s="94">
        <f t="shared" si="6"/>
        <v>4500</v>
      </c>
      <c r="E30" s="95">
        <f t="shared" si="7"/>
        <v>85500</v>
      </c>
      <c r="F30" s="95">
        <v>1013238</v>
      </c>
      <c r="G30" s="94">
        <f t="shared" si="4"/>
        <v>280223</v>
      </c>
      <c r="H30" s="95">
        <v>733015</v>
      </c>
      <c r="I30" s="95"/>
      <c r="J30" s="95"/>
      <c r="K30" s="95">
        <f t="shared" si="0"/>
        <v>0</v>
      </c>
      <c r="L30" s="97">
        <v>270000</v>
      </c>
      <c r="M30" s="96">
        <f t="shared" si="5"/>
        <v>66601</v>
      </c>
      <c r="N30" s="97">
        <v>203399</v>
      </c>
      <c r="O30" s="95"/>
      <c r="P30" s="94">
        <f t="shared" si="9"/>
        <v>0</v>
      </c>
      <c r="Q30" s="95"/>
      <c r="R30" s="203">
        <v>21930</v>
      </c>
      <c r="S30" s="95">
        <v>10965</v>
      </c>
      <c r="T30" s="98">
        <f>R30-S30</f>
        <v>10965</v>
      </c>
      <c r="U30" s="94">
        <v>20690</v>
      </c>
      <c r="V30" s="157"/>
      <c r="W30" s="99"/>
      <c r="X30" s="99"/>
    </row>
    <row r="31" spans="1:24" ht="34.5" customHeight="1" x14ac:dyDescent="0.25">
      <c r="A31" s="37">
        <v>26</v>
      </c>
      <c r="B31" s="233" t="s">
        <v>521</v>
      </c>
      <c r="C31" s="93">
        <v>26964100</v>
      </c>
      <c r="D31" s="94">
        <f t="shared" si="6"/>
        <v>1348205</v>
      </c>
      <c r="E31" s="95">
        <f t="shared" si="7"/>
        <v>25615895</v>
      </c>
      <c r="F31" s="95">
        <v>1387764</v>
      </c>
      <c r="G31" s="94">
        <f t="shared" si="4"/>
        <v>364811</v>
      </c>
      <c r="H31" s="95">
        <v>1022953</v>
      </c>
      <c r="I31" s="95"/>
      <c r="J31" s="95"/>
      <c r="K31" s="95">
        <f t="shared" si="0"/>
        <v>0</v>
      </c>
      <c r="L31" s="97">
        <v>428075</v>
      </c>
      <c r="M31" s="96">
        <f t="shared" si="5"/>
        <v>140393</v>
      </c>
      <c r="N31" s="97">
        <v>287682</v>
      </c>
      <c r="O31" s="95"/>
      <c r="P31" s="94">
        <f t="shared" si="9"/>
        <v>0</v>
      </c>
      <c r="Q31" s="95"/>
      <c r="R31" s="203">
        <v>220860</v>
      </c>
      <c r="S31" s="95">
        <v>110430</v>
      </c>
      <c r="T31" s="98">
        <f>R31-S31</f>
        <v>110430</v>
      </c>
      <c r="U31" s="94">
        <v>20690</v>
      </c>
      <c r="V31" s="157"/>
      <c r="W31" s="99"/>
      <c r="X31" s="99"/>
    </row>
    <row r="32" spans="1:24" ht="34.5" customHeight="1" x14ac:dyDescent="0.25">
      <c r="A32" s="37">
        <v>27</v>
      </c>
      <c r="B32" s="233" t="s">
        <v>522</v>
      </c>
      <c r="C32" s="93"/>
      <c r="D32" s="94">
        <f t="shared" si="6"/>
        <v>0</v>
      </c>
      <c r="E32" s="95">
        <f t="shared" si="7"/>
        <v>0</v>
      </c>
      <c r="F32" s="204">
        <v>2343721</v>
      </c>
      <c r="G32" s="94">
        <f t="shared" si="4"/>
        <v>418524</v>
      </c>
      <c r="H32" s="204">
        <v>1925197</v>
      </c>
      <c r="I32" s="95"/>
      <c r="J32" s="95"/>
      <c r="K32" s="95">
        <f t="shared" si="0"/>
        <v>0</v>
      </c>
      <c r="L32" s="97">
        <v>1497223</v>
      </c>
      <c r="M32" s="96">
        <f t="shared" si="5"/>
        <v>204632</v>
      </c>
      <c r="N32" s="97">
        <v>1292591</v>
      </c>
      <c r="O32" s="95"/>
      <c r="P32" s="94">
        <f t="shared" si="9"/>
        <v>0</v>
      </c>
      <c r="Q32" s="95"/>
      <c r="R32" s="95"/>
      <c r="S32" s="95">
        <f t="shared" si="8"/>
        <v>0</v>
      </c>
      <c r="T32" s="95"/>
      <c r="U32" s="94">
        <v>20690</v>
      </c>
      <c r="V32" s="157"/>
      <c r="W32" s="99"/>
      <c r="X32" s="99"/>
    </row>
    <row r="33" spans="1:24" ht="34.5" customHeight="1" x14ac:dyDescent="0.25">
      <c r="A33" s="37">
        <v>28</v>
      </c>
      <c r="B33" s="233" t="s">
        <v>523</v>
      </c>
      <c r="C33" s="93">
        <v>1290873</v>
      </c>
      <c r="D33" s="94">
        <f t="shared" si="6"/>
        <v>64543.65</v>
      </c>
      <c r="E33" s="95">
        <f t="shared" si="7"/>
        <v>1226329.3500000001</v>
      </c>
      <c r="F33" s="95">
        <v>1491647</v>
      </c>
      <c r="G33" s="94">
        <f t="shared" si="4"/>
        <v>515357</v>
      </c>
      <c r="H33" s="95">
        <v>976290</v>
      </c>
      <c r="I33" s="95"/>
      <c r="J33" s="95"/>
      <c r="K33" s="95">
        <f t="shared" si="0"/>
        <v>0</v>
      </c>
      <c r="L33" s="97">
        <v>1337660</v>
      </c>
      <c r="M33" s="96">
        <f t="shared" si="5"/>
        <v>371921</v>
      </c>
      <c r="N33" s="97">
        <v>965739</v>
      </c>
      <c r="O33" s="95"/>
      <c r="P33" s="94">
        <f t="shared" si="9"/>
        <v>0</v>
      </c>
      <c r="Q33" s="95"/>
      <c r="R33" s="95">
        <v>702000</v>
      </c>
      <c r="S33" s="95">
        <f t="shared" si="8"/>
        <v>39031</v>
      </c>
      <c r="T33" s="95">
        <v>662969</v>
      </c>
      <c r="U33" s="94">
        <v>20690</v>
      </c>
      <c r="V33" s="157"/>
      <c r="W33" s="99"/>
      <c r="X33" s="99"/>
    </row>
    <row r="34" spans="1:24" ht="34.5" customHeight="1" x14ac:dyDescent="0.25">
      <c r="A34" s="37">
        <v>29</v>
      </c>
      <c r="B34" s="233" t="s">
        <v>524</v>
      </c>
      <c r="C34" s="93">
        <v>11759047</v>
      </c>
      <c r="D34" s="94">
        <f t="shared" si="6"/>
        <v>587952.35</v>
      </c>
      <c r="E34" s="95">
        <f t="shared" si="7"/>
        <v>11171094.65</v>
      </c>
      <c r="F34" s="95">
        <v>285236</v>
      </c>
      <c r="G34" s="94">
        <f t="shared" si="4"/>
        <v>126734</v>
      </c>
      <c r="H34" s="95">
        <v>158502</v>
      </c>
      <c r="I34" s="95"/>
      <c r="J34" s="95"/>
      <c r="K34" s="95">
        <f t="shared" si="0"/>
        <v>0</v>
      </c>
      <c r="L34" s="97">
        <v>438500</v>
      </c>
      <c r="M34" s="96">
        <f t="shared" si="5"/>
        <v>195699</v>
      </c>
      <c r="N34" s="97">
        <v>242801</v>
      </c>
      <c r="O34" s="95"/>
      <c r="P34" s="94">
        <f t="shared" si="9"/>
        <v>0</v>
      </c>
      <c r="Q34" s="95"/>
      <c r="R34" s="95">
        <v>199200</v>
      </c>
      <c r="S34" s="95">
        <f t="shared" si="8"/>
        <v>99600</v>
      </c>
      <c r="T34" s="95">
        <v>99600</v>
      </c>
      <c r="U34" s="94">
        <v>1685</v>
      </c>
      <c r="V34" s="157"/>
      <c r="W34" s="99"/>
      <c r="X34" s="99"/>
    </row>
    <row r="35" spans="1:24" ht="34.5" customHeight="1" x14ac:dyDescent="0.25">
      <c r="A35" s="37">
        <v>30</v>
      </c>
      <c r="B35" s="233" t="s">
        <v>525</v>
      </c>
      <c r="C35" s="93">
        <v>8109187</v>
      </c>
      <c r="D35" s="94">
        <f t="shared" si="6"/>
        <v>405459.35</v>
      </c>
      <c r="E35" s="95">
        <f t="shared" si="7"/>
        <v>7703727.6500000004</v>
      </c>
      <c r="F35" s="95">
        <v>1359790</v>
      </c>
      <c r="G35" s="94">
        <f t="shared" si="4"/>
        <v>470324</v>
      </c>
      <c r="H35" s="95">
        <v>889466</v>
      </c>
      <c r="I35" s="95"/>
      <c r="J35" s="95"/>
      <c r="K35" s="95">
        <f t="shared" si="0"/>
        <v>0</v>
      </c>
      <c r="L35" s="97">
        <v>99800</v>
      </c>
      <c r="M35" s="96">
        <f t="shared" si="5"/>
        <v>37431</v>
      </c>
      <c r="N35" s="97">
        <v>62369</v>
      </c>
      <c r="O35" s="95"/>
      <c r="P35" s="94">
        <f t="shared" si="9"/>
        <v>0</v>
      </c>
      <c r="Q35" s="95"/>
      <c r="R35" s="95"/>
      <c r="S35" s="95">
        <f t="shared" si="8"/>
        <v>0</v>
      </c>
      <c r="T35" s="95"/>
      <c r="U35" s="94">
        <v>20690</v>
      </c>
      <c r="V35" s="157"/>
      <c r="W35" s="99"/>
      <c r="X35" s="99"/>
    </row>
    <row r="36" spans="1:24" ht="34.5" customHeight="1" x14ac:dyDescent="0.25">
      <c r="A36" s="37">
        <v>31</v>
      </c>
      <c r="B36" s="233" t="s">
        <v>526</v>
      </c>
      <c r="C36" s="93"/>
      <c r="D36" s="94">
        <f t="shared" si="6"/>
        <v>0</v>
      </c>
      <c r="E36" s="95">
        <f t="shared" si="7"/>
        <v>0</v>
      </c>
      <c r="F36" s="95">
        <v>1038284</v>
      </c>
      <c r="G36" s="94">
        <f t="shared" si="4"/>
        <v>309571</v>
      </c>
      <c r="H36" s="95">
        <v>728713</v>
      </c>
      <c r="I36" s="97"/>
      <c r="J36" s="97"/>
      <c r="K36" s="95">
        <f t="shared" si="0"/>
        <v>0</v>
      </c>
      <c r="L36" s="97">
        <v>269500</v>
      </c>
      <c r="M36" s="96">
        <f t="shared" si="5"/>
        <v>72875</v>
      </c>
      <c r="N36" s="97">
        <v>196625</v>
      </c>
      <c r="O36" s="95"/>
      <c r="P36" s="94">
        <f t="shared" si="9"/>
        <v>0</v>
      </c>
      <c r="Q36" s="95"/>
      <c r="R36" s="95"/>
      <c r="S36" s="95">
        <f t="shared" si="8"/>
        <v>0</v>
      </c>
      <c r="T36" s="95"/>
      <c r="U36" s="94">
        <v>20690</v>
      </c>
      <c r="V36" s="157"/>
      <c r="W36" s="99"/>
      <c r="X36" s="99"/>
    </row>
    <row r="37" spans="1:24" ht="34.5" customHeight="1" x14ac:dyDescent="0.25">
      <c r="A37" s="37">
        <v>32</v>
      </c>
      <c r="B37" s="233" t="s">
        <v>527</v>
      </c>
      <c r="C37" s="93"/>
      <c r="D37" s="94">
        <f t="shared" si="6"/>
        <v>0</v>
      </c>
      <c r="E37" s="95">
        <f t="shared" si="7"/>
        <v>0</v>
      </c>
      <c r="F37" s="95">
        <v>1769790</v>
      </c>
      <c r="G37" s="94">
        <f t="shared" si="4"/>
        <v>558669</v>
      </c>
      <c r="H37" s="97">
        <v>1211121</v>
      </c>
      <c r="I37" s="95"/>
      <c r="J37" s="95"/>
      <c r="K37" s="95">
        <f t="shared" si="0"/>
        <v>0</v>
      </c>
      <c r="L37" s="97">
        <v>2622800</v>
      </c>
      <c r="M37" s="96">
        <f t="shared" si="5"/>
        <v>781443</v>
      </c>
      <c r="N37" s="97">
        <v>1841357</v>
      </c>
      <c r="O37" s="95"/>
      <c r="P37" s="94">
        <f t="shared" si="9"/>
        <v>0</v>
      </c>
      <c r="Q37" s="95"/>
      <c r="R37" s="95"/>
      <c r="S37" s="95">
        <f t="shared" si="8"/>
        <v>0</v>
      </c>
      <c r="T37" s="95"/>
      <c r="U37" s="94">
        <v>20690</v>
      </c>
      <c r="V37" s="157"/>
      <c r="W37" s="99"/>
      <c r="X37" s="99"/>
    </row>
    <row r="38" spans="1:24" ht="34.5" customHeight="1" x14ac:dyDescent="0.25">
      <c r="A38" s="37">
        <v>33</v>
      </c>
      <c r="B38" s="233" t="s">
        <v>528</v>
      </c>
      <c r="C38" s="93">
        <v>44276500</v>
      </c>
      <c r="D38" s="94">
        <f t="shared" si="6"/>
        <v>2213825</v>
      </c>
      <c r="E38" s="95">
        <f t="shared" si="7"/>
        <v>42062675</v>
      </c>
      <c r="F38" s="95">
        <v>1914333</v>
      </c>
      <c r="G38" s="94">
        <f t="shared" si="4"/>
        <v>756027</v>
      </c>
      <c r="H38" s="95">
        <v>1158306</v>
      </c>
      <c r="I38" s="95"/>
      <c r="J38" s="95"/>
      <c r="K38" s="95">
        <f t="shared" si="0"/>
        <v>0</v>
      </c>
      <c r="L38" s="97">
        <v>1724300</v>
      </c>
      <c r="M38" s="96">
        <f t="shared" si="5"/>
        <v>950338</v>
      </c>
      <c r="N38" s="97">
        <v>773962</v>
      </c>
      <c r="O38" s="95"/>
      <c r="P38" s="94">
        <f t="shared" si="9"/>
        <v>0</v>
      </c>
      <c r="Q38" s="95"/>
      <c r="R38" s="95"/>
      <c r="S38" s="95">
        <f t="shared" si="8"/>
        <v>0</v>
      </c>
      <c r="T38" s="95"/>
      <c r="U38" s="94">
        <v>20690</v>
      </c>
      <c r="V38" s="157"/>
      <c r="W38" s="99"/>
      <c r="X38" s="99"/>
    </row>
    <row r="39" spans="1:24" ht="34.5" customHeight="1" x14ac:dyDescent="0.25">
      <c r="A39" s="37">
        <v>34</v>
      </c>
      <c r="B39" s="233" t="s">
        <v>529</v>
      </c>
      <c r="C39" s="93">
        <v>100000</v>
      </c>
      <c r="D39" s="94">
        <f t="shared" si="6"/>
        <v>5000</v>
      </c>
      <c r="E39" s="95">
        <f t="shared" si="7"/>
        <v>95000</v>
      </c>
      <c r="F39" s="95">
        <v>1702270</v>
      </c>
      <c r="G39" s="94">
        <f t="shared" si="4"/>
        <v>641564</v>
      </c>
      <c r="H39" s="95">
        <v>1060706</v>
      </c>
      <c r="I39" s="95"/>
      <c r="J39" s="95"/>
      <c r="K39" s="95">
        <f t="shared" si="0"/>
        <v>0</v>
      </c>
      <c r="L39" s="97">
        <v>711800</v>
      </c>
      <c r="M39" s="96">
        <f t="shared" si="5"/>
        <v>261555</v>
      </c>
      <c r="N39" s="97">
        <v>450245</v>
      </c>
      <c r="O39" s="95"/>
      <c r="P39" s="94">
        <f t="shared" si="9"/>
        <v>0</v>
      </c>
      <c r="Q39" s="95"/>
      <c r="R39" s="98">
        <v>270000</v>
      </c>
      <c r="S39" s="95">
        <f t="shared" si="8"/>
        <v>15012</v>
      </c>
      <c r="T39" s="98">
        <v>254988</v>
      </c>
      <c r="U39" s="94">
        <v>40690</v>
      </c>
      <c r="V39" s="157"/>
      <c r="W39" s="99"/>
      <c r="X39" s="99"/>
    </row>
    <row r="40" spans="1:24" ht="34.5" customHeight="1" x14ac:dyDescent="0.25">
      <c r="A40" s="37">
        <v>35</v>
      </c>
      <c r="B40" s="233" t="s">
        <v>530</v>
      </c>
      <c r="C40" s="93">
        <v>9179000</v>
      </c>
      <c r="D40" s="94">
        <f t="shared" si="6"/>
        <v>458950</v>
      </c>
      <c r="E40" s="95">
        <f t="shared" si="7"/>
        <v>8720050</v>
      </c>
      <c r="F40" s="95">
        <v>1819354</v>
      </c>
      <c r="G40" s="94">
        <f t="shared" si="4"/>
        <v>689527</v>
      </c>
      <c r="H40" s="95">
        <v>1129827</v>
      </c>
      <c r="I40" s="95"/>
      <c r="J40" s="95"/>
      <c r="K40" s="95">
        <f t="shared" si="0"/>
        <v>0</v>
      </c>
      <c r="L40" s="97">
        <v>927000</v>
      </c>
      <c r="M40" s="96">
        <f t="shared" si="5"/>
        <v>463500</v>
      </c>
      <c r="N40" s="97">
        <v>463500</v>
      </c>
      <c r="O40" s="95"/>
      <c r="P40" s="94">
        <f t="shared" si="9"/>
        <v>0</v>
      </c>
      <c r="Q40" s="95"/>
      <c r="R40" s="98">
        <v>228630</v>
      </c>
      <c r="S40" s="95">
        <f t="shared" si="8"/>
        <v>45726</v>
      </c>
      <c r="T40" s="98">
        <v>182904</v>
      </c>
      <c r="U40" s="94">
        <v>20690</v>
      </c>
      <c r="V40" s="157"/>
      <c r="W40" s="99"/>
      <c r="X40" s="99"/>
    </row>
    <row r="41" spans="1:24" ht="34.5" customHeight="1" x14ac:dyDescent="0.25">
      <c r="A41" s="37">
        <v>36</v>
      </c>
      <c r="B41" s="233" t="s">
        <v>531</v>
      </c>
      <c r="C41" s="93">
        <v>287440</v>
      </c>
      <c r="D41" s="94">
        <f t="shared" si="6"/>
        <v>14372</v>
      </c>
      <c r="E41" s="95">
        <f t="shared" si="7"/>
        <v>273068</v>
      </c>
      <c r="F41" s="95">
        <v>1244570</v>
      </c>
      <c r="G41" s="94">
        <f t="shared" si="4"/>
        <v>412714</v>
      </c>
      <c r="H41" s="95">
        <v>831856</v>
      </c>
      <c r="I41" s="97">
        <v>7040000</v>
      </c>
      <c r="J41" s="97">
        <v>586432</v>
      </c>
      <c r="K41" s="95">
        <f t="shared" si="0"/>
        <v>6453568</v>
      </c>
      <c r="L41" s="97">
        <v>3671980</v>
      </c>
      <c r="M41" s="96">
        <f t="shared" si="5"/>
        <v>423793</v>
      </c>
      <c r="N41" s="97">
        <v>3248187</v>
      </c>
      <c r="O41" s="95"/>
      <c r="P41" s="94">
        <f t="shared" si="9"/>
        <v>0</v>
      </c>
      <c r="Q41" s="95"/>
      <c r="R41" s="95"/>
      <c r="S41" s="95">
        <f t="shared" si="8"/>
        <v>0</v>
      </c>
      <c r="T41" s="95"/>
      <c r="U41" s="94">
        <v>603140</v>
      </c>
      <c r="V41" s="157"/>
      <c r="W41" s="99"/>
      <c r="X41" s="99"/>
    </row>
    <row r="42" spans="1:24" ht="34.5" customHeight="1" x14ac:dyDescent="0.25">
      <c r="A42" s="37">
        <v>37</v>
      </c>
      <c r="B42" s="233" t="s">
        <v>532</v>
      </c>
      <c r="C42" s="94">
        <v>56732793</v>
      </c>
      <c r="D42" s="94">
        <f t="shared" si="6"/>
        <v>2836639.65</v>
      </c>
      <c r="E42" s="95">
        <f t="shared" si="7"/>
        <v>53896153.350000001</v>
      </c>
      <c r="F42" s="95">
        <f>938498+6400</f>
        <v>944898</v>
      </c>
      <c r="G42" s="94">
        <f>F42-H42</f>
        <v>282857</v>
      </c>
      <c r="H42" s="95">
        <v>662041</v>
      </c>
      <c r="I42" s="95"/>
      <c r="J42" s="95"/>
      <c r="K42" s="95">
        <f t="shared" si="0"/>
        <v>0</v>
      </c>
      <c r="L42" s="97">
        <v>1450600</v>
      </c>
      <c r="M42" s="96">
        <f t="shared" si="5"/>
        <v>467300</v>
      </c>
      <c r="N42" s="97">
        <v>983300</v>
      </c>
      <c r="O42" s="95"/>
      <c r="P42" s="94">
        <f t="shared" si="9"/>
        <v>0</v>
      </c>
      <c r="Q42" s="95"/>
      <c r="R42" s="98">
        <v>256290</v>
      </c>
      <c r="S42" s="95">
        <f t="shared" si="8"/>
        <v>128145</v>
      </c>
      <c r="T42" s="98">
        <v>128145</v>
      </c>
      <c r="U42" s="94"/>
      <c r="V42" s="157"/>
      <c r="W42" s="99"/>
      <c r="X42" s="99"/>
    </row>
    <row r="43" spans="1:24" ht="34.5" customHeight="1" x14ac:dyDescent="0.25">
      <c r="A43" s="37">
        <v>38</v>
      </c>
      <c r="B43" s="233" t="s">
        <v>533</v>
      </c>
      <c r="C43" s="93">
        <v>1941715</v>
      </c>
      <c r="D43" s="94">
        <f t="shared" si="6"/>
        <v>97085.75</v>
      </c>
      <c r="E43" s="95">
        <f t="shared" si="7"/>
        <v>1844629.25</v>
      </c>
      <c r="F43" s="95">
        <v>1525990</v>
      </c>
      <c r="G43" s="94">
        <f t="shared" si="4"/>
        <v>525718</v>
      </c>
      <c r="H43" s="95">
        <v>1000272</v>
      </c>
      <c r="I43" s="95"/>
      <c r="J43" s="95"/>
      <c r="K43" s="95">
        <f t="shared" si="0"/>
        <v>0</v>
      </c>
      <c r="L43" s="97">
        <v>2448830</v>
      </c>
      <c r="M43" s="96">
        <f t="shared" si="5"/>
        <v>545906</v>
      </c>
      <c r="N43" s="97">
        <v>1902924</v>
      </c>
      <c r="O43" s="95"/>
      <c r="P43" s="94">
        <f t="shared" si="9"/>
        <v>0</v>
      </c>
      <c r="Q43" s="95"/>
      <c r="R43" s="98">
        <v>114840</v>
      </c>
      <c r="S43" s="95">
        <f t="shared" si="8"/>
        <v>57420</v>
      </c>
      <c r="T43" s="98">
        <v>57420</v>
      </c>
      <c r="U43" s="94">
        <v>20690</v>
      </c>
      <c r="V43" s="157"/>
      <c r="W43" s="99"/>
      <c r="X43" s="99"/>
    </row>
    <row r="44" spans="1:24" ht="34.5" customHeight="1" x14ac:dyDescent="0.25">
      <c r="A44" s="37">
        <v>39</v>
      </c>
      <c r="B44" s="233" t="s">
        <v>534</v>
      </c>
      <c r="C44" s="93">
        <v>40042540</v>
      </c>
      <c r="D44" s="94">
        <f t="shared" si="6"/>
        <v>2002127</v>
      </c>
      <c r="E44" s="95">
        <f t="shared" si="7"/>
        <v>38040413</v>
      </c>
      <c r="F44" s="95">
        <v>2465150</v>
      </c>
      <c r="G44" s="94">
        <f t="shared" si="4"/>
        <v>777007</v>
      </c>
      <c r="H44" s="95">
        <v>1688143</v>
      </c>
      <c r="I44" s="97">
        <v>11200000</v>
      </c>
      <c r="J44" s="97">
        <v>1400000</v>
      </c>
      <c r="K44" s="95">
        <f t="shared" si="0"/>
        <v>9800000</v>
      </c>
      <c r="L44" s="95">
        <v>1038807</v>
      </c>
      <c r="M44" s="96">
        <f t="shared" si="5"/>
        <v>446343</v>
      </c>
      <c r="N44" s="95">
        <v>592464</v>
      </c>
      <c r="O44" s="95"/>
      <c r="P44" s="94">
        <f t="shared" si="9"/>
        <v>0</v>
      </c>
      <c r="Q44" s="95"/>
      <c r="R44" s="98">
        <v>365820</v>
      </c>
      <c r="S44" s="95">
        <f t="shared" si="8"/>
        <v>182910</v>
      </c>
      <c r="T44" s="98">
        <v>182910</v>
      </c>
      <c r="U44" s="94">
        <v>20690</v>
      </c>
      <c r="V44" s="157"/>
      <c r="W44" s="99"/>
      <c r="X44" s="99"/>
    </row>
    <row r="45" spans="1:24" ht="34.5" customHeight="1" x14ac:dyDescent="0.25">
      <c r="A45" s="37">
        <v>40</v>
      </c>
      <c r="B45" s="233" t="s">
        <v>535</v>
      </c>
      <c r="C45" s="205">
        <v>2524547</v>
      </c>
      <c r="D45" s="94">
        <f t="shared" si="6"/>
        <v>126227.35</v>
      </c>
      <c r="E45" s="95">
        <f t="shared" si="7"/>
        <v>2398319.65</v>
      </c>
      <c r="F45" s="95"/>
      <c r="G45" s="94">
        <f t="shared" si="4"/>
        <v>0</v>
      </c>
      <c r="H45" s="95"/>
      <c r="I45" s="95"/>
      <c r="J45" s="95"/>
      <c r="K45" s="95">
        <f t="shared" si="0"/>
        <v>0</v>
      </c>
      <c r="L45" s="97">
        <v>145200</v>
      </c>
      <c r="M45" s="96">
        <f t="shared" si="5"/>
        <v>72600</v>
      </c>
      <c r="N45" s="98">
        <v>72600</v>
      </c>
      <c r="O45" s="98"/>
      <c r="P45" s="94">
        <f t="shared" si="9"/>
        <v>0</v>
      </c>
      <c r="Q45" s="98"/>
      <c r="R45" s="203">
        <v>261540</v>
      </c>
      <c r="S45" s="95">
        <v>130770</v>
      </c>
      <c r="T45" s="98">
        <f>R45-S45</f>
        <v>130770</v>
      </c>
      <c r="U45" s="94">
        <v>20690</v>
      </c>
      <c r="V45" s="157"/>
      <c r="W45" s="99"/>
      <c r="X45" s="99"/>
    </row>
    <row r="46" spans="1:24" ht="34.5" customHeight="1" x14ac:dyDescent="0.25">
      <c r="A46" s="37">
        <v>41</v>
      </c>
      <c r="B46" s="233" t="s">
        <v>536</v>
      </c>
      <c r="C46" s="93">
        <v>489956</v>
      </c>
      <c r="D46" s="94">
        <f t="shared" si="6"/>
        <v>24497.8</v>
      </c>
      <c r="E46" s="95">
        <f t="shared" si="7"/>
        <v>465458.2</v>
      </c>
      <c r="F46" s="95">
        <v>1588504</v>
      </c>
      <c r="G46" s="94">
        <f t="shared" si="4"/>
        <v>533616</v>
      </c>
      <c r="H46" s="95">
        <v>1054888</v>
      </c>
      <c r="I46" s="97">
        <v>240000</v>
      </c>
      <c r="J46" s="97">
        <v>120000</v>
      </c>
      <c r="K46" s="95">
        <f t="shared" si="0"/>
        <v>120000</v>
      </c>
      <c r="L46" s="97">
        <v>2585810</v>
      </c>
      <c r="M46" s="96">
        <f t="shared" si="5"/>
        <v>528967</v>
      </c>
      <c r="N46" s="97">
        <v>2056843</v>
      </c>
      <c r="O46" s="95"/>
      <c r="P46" s="94">
        <f t="shared" si="9"/>
        <v>0</v>
      </c>
      <c r="Q46" s="95"/>
      <c r="R46" s="95"/>
      <c r="S46" s="95">
        <f t="shared" si="8"/>
        <v>0</v>
      </c>
      <c r="T46" s="95"/>
      <c r="U46" s="94">
        <v>20690</v>
      </c>
      <c r="V46" s="157"/>
      <c r="W46" s="99"/>
      <c r="X46" s="99"/>
    </row>
    <row r="47" spans="1:24" ht="34.5" customHeight="1" x14ac:dyDescent="0.25">
      <c r="A47" s="37">
        <v>42</v>
      </c>
      <c r="B47" s="233" t="s">
        <v>537</v>
      </c>
      <c r="C47" s="93"/>
      <c r="D47" s="94">
        <f t="shared" si="6"/>
        <v>0</v>
      </c>
      <c r="E47" s="95">
        <f t="shared" si="7"/>
        <v>0</v>
      </c>
      <c r="F47" s="95">
        <v>1299881</v>
      </c>
      <c r="G47" s="94">
        <f t="shared" si="4"/>
        <v>361896</v>
      </c>
      <c r="H47" s="95">
        <v>937985</v>
      </c>
      <c r="I47" s="95"/>
      <c r="J47" s="95"/>
      <c r="K47" s="95">
        <f t="shared" si="0"/>
        <v>0</v>
      </c>
      <c r="L47" s="97">
        <v>273550</v>
      </c>
      <c r="M47" s="96">
        <f t="shared" si="5"/>
        <v>77304</v>
      </c>
      <c r="N47" s="97">
        <v>196246</v>
      </c>
      <c r="O47" s="95"/>
      <c r="P47" s="94">
        <f t="shared" si="9"/>
        <v>0</v>
      </c>
      <c r="Q47" s="95"/>
      <c r="R47" s="95"/>
      <c r="S47" s="95">
        <f t="shared" si="8"/>
        <v>0</v>
      </c>
      <c r="T47" s="95"/>
      <c r="U47" s="94">
        <v>394690</v>
      </c>
      <c r="V47" s="157"/>
      <c r="W47" s="99"/>
      <c r="X47" s="99"/>
    </row>
    <row r="48" spans="1:24" ht="34.5" customHeight="1" x14ac:dyDescent="0.25">
      <c r="A48" s="37">
        <v>43</v>
      </c>
      <c r="B48" s="233" t="s">
        <v>538</v>
      </c>
      <c r="C48" s="93">
        <f>7909666-247682</f>
        <v>7661984</v>
      </c>
      <c r="D48" s="94">
        <f t="shared" si="6"/>
        <v>383099.2</v>
      </c>
      <c r="E48" s="95">
        <f>C48-D48+247682</f>
        <v>7526566.7999999998</v>
      </c>
      <c r="F48" s="95">
        <v>1361970</v>
      </c>
      <c r="G48" s="94">
        <f t="shared" si="4"/>
        <v>471414</v>
      </c>
      <c r="H48" s="95">
        <v>890556</v>
      </c>
      <c r="I48" s="95"/>
      <c r="J48" s="95"/>
      <c r="K48" s="95">
        <f t="shared" si="0"/>
        <v>0</v>
      </c>
      <c r="L48" s="97">
        <v>1931550</v>
      </c>
      <c r="M48" s="96">
        <f t="shared" si="5"/>
        <v>321553</v>
      </c>
      <c r="N48" s="97">
        <v>1609997</v>
      </c>
      <c r="O48" s="95"/>
      <c r="P48" s="94">
        <f t="shared" si="9"/>
        <v>0</v>
      </c>
      <c r="Q48" s="95"/>
      <c r="R48" s="95">
        <v>199140</v>
      </c>
      <c r="S48" s="95">
        <f t="shared" si="8"/>
        <v>39828</v>
      </c>
      <c r="T48" s="95">
        <v>159312</v>
      </c>
      <c r="U48" s="94">
        <v>20690</v>
      </c>
      <c r="V48" s="157"/>
      <c r="W48" s="99"/>
      <c r="X48" s="99"/>
    </row>
    <row r="49" spans="1:24" ht="34.5" customHeight="1" x14ac:dyDescent="0.25">
      <c r="A49" s="37">
        <v>44</v>
      </c>
      <c r="B49" s="233" t="s">
        <v>539</v>
      </c>
      <c r="C49" s="93">
        <v>16118963</v>
      </c>
      <c r="D49" s="94">
        <f t="shared" si="6"/>
        <v>805948.15</v>
      </c>
      <c r="E49" s="95">
        <f t="shared" si="7"/>
        <v>15313014.85</v>
      </c>
      <c r="F49" s="95">
        <v>1227700</v>
      </c>
      <c r="G49" s="94">
        <f t="shared" si="4"/>
        <v>390885</v>
      </c>
      <c r="H49" s="95">
        <v>836815</v>
      </c>
      <c r="I49" s="95"/>
      <c r="J49" s="95"/>
      <c r="K49" s="95">
        <f t="shared" si="0"/>
        <v>0</v>
      </c>
      <c r="L49" s="95">
        <v>555900</v>
      </c>
      <c r="M49" s="96">
        <f t="shared" si="5"/>
        <v>163625</v>
      </c>
      <c r="N49" s="95">
        <v>392275</v>
      </c>
      <c r="O49" s="95"/>
      <c r="P49" s="94">
        <f t="shared" si="9"/>
        <v>0</v>
      </c>
      <c r="Q49" s="95"/>
      <c r="R49" s="203">
        <v>246089.99999999994</v>
      </c>
      <c r="S49" s="95">
        <v>49218</v>
      </c>
      <c r="T49" s="98">
        <f>R49-S49</f>
        <v>196871.99999999994</v>
      </c>
      <c r="U49" s="94"/>
      <c r="V49" s="157"/>
      <c r="W49" s="99"/>
      <c r="X49" s="99"/>
    </row>
    <row r="50" spans="1:24" ht="34.5" customHeight="1" x14ac:dyDescent="0.25">
      <c r="A50" s="37">
        <v>45</v>
      </c>
      <c r="B50" s="233" t="s">
        <v>540</v>
      </c>
      <c r="C50" s="93">
        <v>32457774</v>
      </c>
      <c r="D50" s="94">
        <f t="shared" si="6"/>
        <v>1622888.7</v>
      </c>
      <c r="E50" s="95">
        <f t="shared" si="7"/>
        <v>30834885.300000001</v>
      </c>
      <c r="F50" s="95">
        <v>1895870</v>
      </c>
      <c r="G50" s="94">
        <f t="shared" si="4"/>
        <v>598887</v>
      </c>
      <c r="H50" s="95">
        <v>1296983</v>
      </c>
      <c r="I50" s="95"/>
      <c r="J50" s="95"/>
      <c r="K50" s="95">
        <f t="shared" si="0"/>
        <v>0</v>
      </c>
      <c r="L50" s="95">
        <v>978839</v>
      </c>
      <c r="M50" s="96">
        <f t="shared" si="5"/>
        <v>349843</v>
      </c>
      <c r="N50" s="95">
        <v>628996</v>
      </c>
      <c r="O50" s="95"/>
      <c r="P50" s="94">
        <f t="shared" si="9"/>
        <v>0</v>
      </c>
      <c r="Q50" s="95"/>
      <c r="R50" s="203">
        <v>291990</v>
      </c>
      <c r="S50" s="95">
        <v>145995</v>
      </c>
      <c r="T50" s="98">
        <f>R50-S50</f>
        <v>145995</v>
      </c>
      <c r="U50" s="94">
        <v>20690</v>
      </c>
      <c r="V50" s="157"/>
      <c r="W50" s="99"/>
      <c r="X50" s="99"/>
    </row>
    <row r="51" spans="1:24" ht="34.5" customHeight="1" x14ac:dyDescent="0.25">
      <c r="A51" s="37">
        <v>46</v>
      </c>
      <c r="B51" s="233" t="s">
        <v>541</v>
      </c>
      <c r="C51" s="93">
        <v>21794444</v>
      </c>
      <c r="D51" s="94">
        <f t="shared" si="6"/>
        <v>1089722.2</v>
      </c>
      <c r="E51" s="95">
        <f>C51-D51+316650</f>
        <v>21021371.800000001</v>
      </c>
      <c r="F51" s="95">
        <v>1843790</v>
      </c>
      <c r="G51" s="94">
        <f t="shared" si="4"/>
        <v>712324</v>
      </c>
      <c r="H51" s="95">
        <v>1131466</v>
      </c>
      <c r="I51" s="95"/>
      <c r="J51" s="95"/>
      <c r="K51" s="95">
        <f t="shared" si="0"/>
        <v>0</v>
      </c>
      <c r="L51" s="95">
        <v>1889300</v>
      </c>
      <c r="M51" s="96">
        <f t="shared" si="5"/>
        <v>512242</v>
      </c>
      <c r="N51" s="96">
        <v>1377058</v>
      </c>
      <c r="O51" s="206"/>
      <c r="P51" s="94">
        <f t="shared" si="9"/>
        <v>0</v>
      </c>
      <c r="Q51" s="206"/>
      <c r="R51" s="206">
        <v>203730</v>
      </c>
      <c r="S51" s="95">
        <f t="shared" si="8"/>
        <v>101865</v>
      </c>
      <c r="T51" s="206">
        <v>101865</v>
      </c>
      <c r="U51" s="94">
        <v>225555</v>
      </c>
      <c r="V51" s="157"/>
      <c r="W51" s="99"/>
      <c r="X51" s="99"/>
    </row>
    <row r="52" spans="1:24" ht="34.5" customHeight="1" x14ac:dyDescent="0.25">
      <c r="A52" s="37">
        <v>47</v>
      </c>
      <c r="B52" s="233" t="s">
        <v>542</v>
      </c>
      <c r="C52" s="93"/>
      <c r="D52" s="94">
        <f t="shared" si="6"/>
        <v>0</v>
      </c>
      <c r="E52" s="95">
        <f t="shared" si="7"/>
        <v>0</v>
      </c>
      <c r="F52" s="95">
        <v>1609790</v>
      </c>
      <c r="G52" s="94">
        <f t="shared" si="4"/>
        <v>511999</v>
      </c>
      <c r="H52" s="95">
        <v>1097791</v>
      </c>
      <c r="I52" s="95">
        <v>4600000</v>
      </c>
      <c r="J52" s="95">
        <v>2300000</v>
      </c>
      <c r="K52" s="95">
        <f>I52-J52</f>
        <v>2300000</v>
      </c>
      <c r="L52" s="95">
        <v>321400</v>
      </c>
      <c r="M52" s="96">
        <f t="shared" si="5"/>
        <v>102100</v>
      </c>
      <c r="N52" s="95">
        <v>219300</v>
      </c>
      <c r="O52" s="95"/>
      <c r="P52" s="94">
        <f t="shared" si="9"/>
        <v>0</v>
      </c>
      <c r="Q52" s="95"/>
      <c r="R52" s="203">
        <v>114689.99999999997</v>
      </c>
      <c r="S52" s="95">
        <v>22938</v>
      </c>
      <c r="T52" s="98">
        <f>R52-S52</f>
        <v>91751.999999999971</v>
      </c>
      <c r="U52" s="94">
        <v>20690</v>
      </c>
      <c r="V52" s="157"/>
      <c r="W52" s="99"/>
      <c r="X52" s="99"/>
    </row>
    <row r="53" spans="1:24" ht="34.5" customHeight="1" x14ac:dyDescent="0.25">
      <c r="A53" s="37">
        <v>48</v>
      </c>
      <c r="B53" s="233" t="s">
        <v>543</v>
      </c>
      <c r="C53" s="93"/>
      <c r="D53" s="94">
        <f t="shared" si="6"/>
        <v>0</v>
      </c>
      <c r="E53" s="95">
        <f t="shared" si="7"/>
        <v>0</v>
      </c>
      <c r="F53" s="95">
        <v>304236</v>
      </c>
      <c r="G53" s="94">
        <f t="shared" si="4"/>
        <v>146376</v>
      </c>
      <c r="H53" s="95">
        <v>157860</v>
      </c>
      <c r="I53" s="95"/>
      <c r="J53" s="95"/>
      <c r="K53" s="95">
        <f>I53-J53</f>
        <v>0</v>
      </c>
      <c r="L53" s="95">
        <v>214000</v>
      </c>
      <c r="M53" s="96">
        <f t="shared" si="5"/>
        <v>47000</v>
      </c>
      <c r="N53" s="95">
        <v>167000</v>
      </c>
      <c r="O53" s="95"/>
      <c r="P53" s="94">
        <f t="shared" si="9"/>
        <v>0</v>
      </c>
      <c r="Q53" s="95"/>
      <c r="R53" s="95">
        <v>7350</v>
      </c>
      <c r="S53" s="95">
        <f t="shared" si="8"/>
        <v>3675</v>
      </c>
      <c r="T53" s="95">
        <v>3675</v>
      </c>
      <c r="U53" s="94">
        <v>1685</v>
      </c>
      <c r="V53" s="157"/>
      <c r="W53" s="99"/>
      <c r="X53" s="99"/>
    </row>
    <row r="54" spans="1:24" ht="34.5" customHeight="1" x14ac:dyDescent="0.25">
      <c r="A54" s="37">
        <v>49</v>
      </c>
      <c r="B54" s="233" t="s">
        <v>544</v>
      </c>
      <c r="C54" s="93"/>
      <c r="D54" s="94">
        <f t="shared" si="6"/>
        <v>0</v>
      </c>
      <c r="E54" s="95">
        <f t="shared" si="7"/>
        <v>0</v>
      </c>
      <c r="F54" s="95">
        <v>308379</v>
      </c>
      <c r="G54" s="94">
        <f t="shared" si="4"/>
        <v>128733</v>
      </c>
      <c r="H54" s="95">
        <v>179646</v>
      </c>
      <c r="I54" s="95"/>
      <c r="J54" s="95"/>
      <c r="K54" s="95">
        <f>I54-J54</f>
        <v>0</v>
      </c>
      <c r="L54" s="95">
        <v>1008629</v>
      </c>
      <c r="M54" s="96">
        <f t="shared" si="5"/>
        <v>411559</v>
      </c>
      <c r="N54" s="96">
        <v>597070</v>
      </c>
      <c r="O54" s="206"/>
      <c r="P54" s="94">
        <f t="shared" si="9"/>
        <v>0</v>
      </c>
      <c r="Q54" s="206"/>
      <c r="R54" s="206">
        <v>193500</v>
      </c>
      <c r="S54" s="95">
        <f t="shared" si="8"/>
        <v>38700</v>
      </c>
      <c r="T54" s="206">
        <v>154800</v>
      </c>
      <c r="U54" s="94">
        <v>1685</v>
      </c>
      <c r="V54" s="157"/>
      <c r="W54" s="99"/>
      <c r="X54" s="99"/>
    </row>
    <row r="55" spans="1:24" ht="34.5" customHeight="1" x14ac:dyDescent="0.25">
      <c r="A55" s="37">
        <v>50</v>
      </c>
      <c r="B55" s="233" t="s">
        <v>545</v>
      </c>
      <c r="C55" s="93"/>
      <c r="D55" s="94">
        <f t="shared" si="6"/>
        <v>0</v>
      </c>
      <c r="E55" s="95">
        <f t="shared" si="7"/>
        <v>0</v>
      </c>
      <c r="F55" s="95">
        <v>1600967</v>
      </c>
      <c r="G55" s="94">
        <f t="shared" si="4"/>
        <v>590358</v>
      </c>
      <c r="H55" s="95">
        <v>1010609</v>
      </c>
      <c r="I55" s="95"/>
      <c r="J55" s="95"/>
      <c r="K55" s="95">
        <f>I55-J55</f>
        <v>0</v>
      </c>
      <c r="L55" s="95">
        <v>553100</v>
      </c>
      <c r="M55" s="96">
        <f>L55-N55</f>
        <v>189668</v>
      </c>
      <c r="N55" s="96">
        <v>363432</v>
      </c>
      <c r="O55" s="206"/>
      <c r="P55" s="94">
        <f t="shared" si="9"/>
        <v>0</v>
      </c>
      <c r="Q55" s="206"/>
      <c r="R55" s="203">
        <v>40079.999999999993</v>
      </c>
      <c r="S55" s="95">
        <v>8016</v>
      </c>
      <c r="T55" s="98">
        <f>R55-S55</f>
        <v>32063.999999999993</v>
      </c>
      <c r="U55" s="94">
        <v>20690</v>
      </c>
      <c r="V55" s="157"/>
      <c r="W55" s="99"/>
      <c r="X55" s="99"/>
    </row>
    <row r="56" spans="1:24" s="211" customFormat="1" ht="27.75" customHeight="1" x14ac:dyDescent="0.25">
      <c r="A56" s="207"/>
      <c r="B56" s="207" t="s">
        <v>39</v>
      </c>
      <c r="C56" s="208">
        <f>SUM(C6:C55)</f>
        <v>2197928712</v>
      </c>
      <c r="D56" s="208">
        <f>SUM(D6:D55)</f>
        <v>232737378.72629976</v>
      </c>
      <c r="E56" s="208">
        <f>C56-D56</f>
        <v>1965191333.2737002</v>
      </c>
      <c r="F56" s="208">
        <f t="shared" ref="F56:V56" si="10">SUM(F6:F55)</f>
        <v>85792471.085714281</v>
      </c>
      <c r="G56" s="208">
        <f t="shared" si="10"/>
        <v>28934012.971428573</v>
      </c>
      <c r="H56" s="208">
        <f>F56-G56</f>
        <v>56858458.114285707</v>
      </c>
      <c r="I56" s="208">
        <f>SUM(I6:I55)</f>
        <v>71050000</v>
      </c>
      <c r="J56" s="208">
        <f t="shared" si="10"/>
        <v>18171752</v>
      </c>
      <c r="K56" s="208">
        <f>I56-J56</f>
        <v>52878248</v>
      </c>
      <c r="L56" s="208">
        <f t="shared" si="10"/>
        <v>133509933</v>
      </c>
      <c r="M56" s="208">
        <f t="shared" si="10"/>
        <v>51243089.888888888</v>
      </c>
      <c r="N56" s="208">
        <f>L56-M56</f>
        <v>82266843.111111104</v>
      </c>
      <c r="O56" s="208">
        <f t="shared" si="10"/>
        <v>3551079</v>
      </c>
      <c r="P56" s="208">
        <f t="shared" si="10"/>
        <v>1057919</v>
      </c>
      <c r="Q56" s="208">
        <f>O56-P56</f>
        <v>2493160</v>
      </c>
      <c r="R56" s="208">
        <f t="shared" si="10"/>
        <v>11918606</v>
      </c>
      <c r="S56" s="208">
        <f t="shared" si="10"/>
        <v>4712887</v>
      </c>
      <c r="T56" s="208">
        <f>R56-S56</f>
        <v>7205719</v>
      </c>
      <c r="U56" s="208">
        <f t="shared" si="10"/>
        <v>11805810</v>
      </c>
      <c r="V56" s="209">
        <f t="shared" si="10"/>
        <v>3638000</v>
      </c>
      <c r="W56" s="210">
        <f>SUM(W6:W55)</f>
        <v>727600</v>
      </c>
      <c r="X56" s="208">
        <f>V56-W56</f>
        <v>2910400</v>
      </c>
    </row>
    <row r="57" spans="1:24" s="211" customFormat="1" ht="21" customHeight="1" x14ac:dyDescent="0.25">
      <c r="A57" s="212" t="s">
        <v>40</v>
      </c>
      <c r="B57" s="212"/>
      <c r="C57" s="212"/>
      <c r="D57" s="262"/>
      <c r="E57" s="262"/>
      <c r="F57" s="245">
        <f>C56+F56+I56+L56+O56+R56+V56</f>
        <v>2507388801.0857143</v>
      </c>
    </row>
    <row r="58" spans="1:24" s="211" customFormat="1" ht="21" customHeight="1" x14ac:dyDescent="0.25">
      <c r="A58" s="212" t="s">
        <v>510</v>
      </c>
      <c r="B58" s="212"/>
      <c r="C58" s="212"/>
      <c r="D58" s="262"/>
      <c r="E58" s="262"/>
      <c r="F58" s="245">
        <f>D56+G56+J56+M56+P56+S56</f>
        <v>336857039.58661723</v>
      </c>
    </row>
    <row r="59" spans="1:24" s="211" customFormat="1" ht="21" customHeight="1" x14ac:dyDescent="0.25">
      <c r="A59" s="212" t="s">
        <v>511</v>
      </c>
      <c r="B59" s="212"/>
      <c r="C59" s="212"/>
      <c r="D59" s="263"/>
      <c r="E59" s="263"/>
      <c r="F59" s="245">
        <f>E56+H56+K56+N56+Q56+T56+V56</f>
        <v>2170531761.4990969</v>
      </c>
    </row>
    <row r="60" spans="1:24" s="211" customFormat="1" ht="18" customHeight="1" x14ac:dyDescent="0.25">
      <c r="A60" s="212" t="s">
        <v>44</v>
      </c>
      <c r="B60" s="212"/>
      <c r="C60" s="212"/>
      <c r="D60" s="257"/>
      <c r="E60" s="257"/>
      <c r="F60" s="245">
        <f>U56</f>
        <v>11805810</v>
      </c>
    </row>
    <row r="61" spans="1:24" s="211" customFormat="1" x14ac:dyDescent="0.25">
      <c r="B61" s="213"/>
      <c r="C61" s="214"/>
      <c r="D61" s="214"/>
    </row>
    <row r="62" spans="1:24" s="211" customFormat="1" x14ac:dyDescent="0.25">
      <c r="B62" s="213"/>
      <c r="C62" s="214"/>
      <c r="D62" s="214"/>
    </row>
    <row r="63" spans="1:24" s="215" customFormat="1" ht="27.75" customHeight="1" x14ac:dyDescent="0.25">
      <c r="A63" s="256" t="s">
        <v>548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30"/>
      <c r="X63" s="230"/>
    </row>
    <row r="64" spans="1:24" ht="27.75" customHeight="1" x14ac:dyDescent="0.25">
      <c r="A64" s="67"/>
      <c r="B64" s="67"/>
      <c r="C64" s="67"/>
      <c r="D64" s="216"/>
      <c r="E64" s="219"/>
      <c r="J64" s="69"/>
      <c r="K64" s="104"/>
      <c r="L64" s="104"/>
      <c r="M64" s="104"/>
    </row>
  </sheetData>
  <mergeCells count="9">
    <mergeCell ref="D60:E60"/>
    <mergeCell ref="A3:A5"/>
    <mergeCell ref="B3:B5"/>
    <mergeCell ref="D57:E57"/>
    <mergeCell ref="D58:E58"/>
    <mergeCell ref="D59:E59"/>
    <mergeCell ref="A1:X1"/>
    <mergeCell ref="A2:K2"/>
    <mergeCell ref="A63:K63"/>
  </mergeCells>
  <pageMargins left="0.19685039370078741" right="0.15748031496062992" top="0.31496062992125984" bottom="0.31496062992125984" header="0.19685039370078741" footer="0.15748031496062992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2"/>
  <sheetViews>
    <sheetView topLeftCell="A296" workbookViewId="0">
      <selection activeCell="B312" sqref="B312:G312"/>
    </sheetView>
  </sheetViews>
  <sheetFormatPr defaultColWidth="28.28515625" defaultRowHeight="15" x14ac:dyDescent="0.2"/>
  <cols>
    <col min="1" max="1" width="5.28515625" style="114" customWidth="1"/>
    <col min="2" max="2" width="49.140625" style="115" customWidth="1"/>
    <col min="3" max="3" width="11.42578125" style="43" customWidth="1"/>
    <col min="4" max="4" width="18.85546875" style="43" customWidth="1"/>
    <col min="5" max="5" width="13.5703125" style="43" customWidth="1"/>
    <col min="6" max="6" width="14.42578125" style="43" customWidth="1"/>
    <col min="7" max="7" width="17.5703125" style="154" customWidth="1"/>
    <col min="8" max="8" width="16.140625" style="43" customWidth="1"/>
    <col min="9" max="16384" width="28.28515625" style="43"/>
  </cols>
  <sheetData>
    <row r="1" spans="1:9" s="113" customFormat="1" ht="12.75" x14ac:dyDescent="0.2">
      <c r="A1" s="111"/>
      <c r="B1" s="112"/>
      <c r="C1" s="265" t="s">
        <v>53</v>
      </c>
      <c r="D1" s="265"/>
      <c r="E1" s="265"/>
      <c r="F1" s="265"/>
      <c r="G1" s="265"/>
    </row>
    <row r="2" spans="1:9" s="113" customFormat="1" ht="59.25" customHeight="1" x14ac:dyDescent="0.2">
      <c r="A2" s="111"/>
      <c r="B2" s="112"/>
      <c r="C2" s="266" t="s">
        <v>54</v>
      </c>
      <c r="D2" s="266"/>
      <c r="E2" s="103"/>
      <c r="F2" s="103"/>
      <c r="G2" s="103"/>
    </row>
    <row r="3" spans="1:9" ht="10.5" customHeight="1" x14ac:dyDescent="0.2">
      <c r="C3" s="38"/>
      <c r="D3" s="38"/>
      <c r="E3" s="38"/>
      <c r="F3" s="38"/>
      <c r="G3" s="38"/>
    </row>
    <row r="4" spans="1:9" ht="94.5" customHeight="1" x14ac:dyDescent="0.2">
      <c r="A4" s="267" t="s">
        <v>55</v>
      </c>
      <c r="B4" s="267"/>
      <c r="C4" s="267"/>
      <c r="D4" s="267"/>
      <c r="E4" s="116"/>
      <c r="F4" s="116"/>
      <c r="G4" s="116"/>
    </row>
    <row r="5" spans="1:9" ht="60" x14ac:dyDescent="0.2">
      <c r="A5" s="117" t="s">
        <v>56</v>
      </c>
      <c r="B5" s="117" t="s">
        <v>57</v>
      </c>
      <c r="C5" s="118" t="s">
        <v>58</v>
      </c>
      <c r="D5" s="118" t="s">
        <v>593</v>
      </c>
      <c r="E5" s="118" t="s">
        <v>592</v>
      </c>
      <c r="F5" s="118" t="s">
        <v>594</v>
      </c>
      <c r="G5" s="117" t="s">
        <v>567</v>
      </c>
      <c r="H5" s="43" t="s">
        <v>38</v>
      </c>
    </row>
    <row r="6" spans="1:9" ht="23.25" customHeight="1" x14ac:dyDescent="0.2">
      <c r="A6" s="39">
        <v>1</v>
      </c>
      <c r="B6" s="40" t="s">
        <v>59</v>
      </c>
      <c r="C6" s="41"/>
      <c r="D6" s="41">
        <v>2015000</v>
      </c>
      <c r="E6" s="41"/>
      <c r="F6" s="41">
        <v>2015000</v>
      </c>
      <c r="G6" s="41"/>
      <c r="H6" s="42"/>
      <c r="I6" s="42"/>
    </row>
    <row r="7" spans="1:9" ht="23.25" customHeight="1" x14ac:dyDescent="0.2">
      <c r="A7" s="39">
        <v>2</v>
      </c>
      <c r="B7" s="40" t="s">
        <v>60</v>
      </c>
      <c r="C7" s="41">
        <v>1950</v>
      </c>
      <c r="D7" s="41">
        <v>24</v>
      </c>
      <c r="E7" s="41"/>
      <c r="F7" s="41">
        <v>24</v>
      </c>
      <c r="G7" s="41"/>
      <c r="H7" s="42"/>
      <c r="I7" s="42"/>
    </row>
    <row r="8" spans="1:9" ht="23.25" customHeight="1" x14ac:dyDescent="0.2">
      <c r="A8" s="39">
        <v>3</v>
      </c>
      <c r="B8" s="40" t="s">
        <v>61</v>
      </c>
      <c r="C8" s="41">
        <v>1952</v>
      </c>
      <c r="D8" s="41">
        <v>60</v>
      </c>
      <c r="E8" s="41"/>
      <c r="F8" s="41">
        <v>60</v>
      </c>
      <c r="G8" s="41"/>
      <c r="H8" s="42"/>
      <c r="I8" s="42"/>
    </row>
    <row r="9" spans="1:9" ht="23.25" customHeight="1" x14ac:dyDescent="0.2">
      <c r="A9" s="39">
        <v>4</v>
      </c>
      <c r="B9" s="40" t="s">
        <v>62</v>
      </c>
      <c r="C9" s="41">
        <v>1970</v>
      </c>
      <c r="D9" s="41">
        <v>50</v>
      </c>
      <c r="E9" s="41"/>
      <c r="F9" s="41">
        <v>50</v>
      </c>
      <c r="G9" s="41"/>
      <c r="H9" s="42"/>
      <c r="I9" s="42"/>
    </row>
    <row r="10" spans="1:9" ht="23.25" customHeight="1" x14ac:dyDescent="0.2">
      <c r="A10" s="39">
        <v>5</v>
      </c>
      <c r="B10" s="40" t="s">
        <v>63</v>
      </c>
      <c r="C10" s="41">
        <v>1992</v>
      </c>
      <c r="D10" s="41">
        <v>250</v>
      </c>
      <c r="E10" s="41"/>
      <c r="F10" s="41">
        <v>250</v>
      </c>
      <c r="G10" s="41"/>
      <c r="H10" s="42"/>
      <c r="I10" s="42"/>
    </row>
    <row r="11" spans="1:9" ht="23.25" customHeight="1" x14ac:dyDescent="0.2">
      <c r="A11" s="39">
        <v>6</v>
      </c>
      <c r="B11" s="40" t="s">
        <v>64</v>
      </c>
      <c r="C11" s="41">
        <v>1956</v>
      </c>
      <c r="D11" s="41">
        <v>300</v>
      </c>
      <c r="E11" s="41"/>
      <c r="F11" s="41">
        <v>300</v>
      </c>
      <c r="G11" s="41"/>
      <c r="H11" s="42"/>
      <c r="I11" s="42"/>
    </row>
    <row r="12" spans="1:9" ht="23.25" customHeight="1" x14ac:dyDescent="0.2">
      <c r="A12" s="39">
        <v>7</v>
      </c>
      <c r="B12" s="40" t="s">
        <v>65</v>
      </c>
      <c r="C12" s="41">
        <v>2004</v>
      </c>
      <c r="D12" s="41">
        <v>16780000</v>
      </c>
      <c r="E12" s="41"/>
      <c r="F12" s="41">
        <v>16780000</v>
      </c>
      <c r="G12" s="41"/>
      <c r="H12" s="42"/>
      <c r="I12" s="42"/>
    </row>
    <row r="13" spans="1:9" ht="23.25" customHeight="1" x14ac:dyDescent="0.2">
      <c r="A13" s="39">
        <v>8</v>
      </c>
      <c r="B13" s="40" t="s">
        <v>66</v>
      </c>
      <c r="C13" s="41">
        <v>1960</v>
      </c>
      <c r="D13" s="41">
        <v>250</v>
      </c>
      <c r="E13" s="41"/>
      <c r="F13" s="41">
        <v>250</v>
      </c>
      <c r="G13" s="41"/>
      <c r="H13" s="42"/>
      <c r="I13" s="42"/>
    </row>
    <row r="14" spans="1:9" ht="23.25" customHeight="1" x14ac:dyDescent="0.2">
      <c r="A14" s="39">
        <v>9</v>
      </c>
      <c r="B14" s="40" t="s">
        <v>67</v>
      </c>
      <c r="C14" s="41">
        <v>1992</v>
      </c>
      <c r="D14" s="41">
        <v>1000</v>
      </c>
      <c r="E14" s="41"/>
      <c r="F14" s="41">
        <v>1000</v>
      </c>
      <c r="G14" s="41"/>
      <c r="H14" s="42"/>
      <c r="I14" s="42"/>
    </row>
    <row r="15" spans="1:9" ht="23.25" customHeight="1" x14ac:dyDescent="0.2">
      <c r="A15" s="39">
        <v>10</v>
      </c>
      <c r="B15" s="40" t="s">
        <v>68</v>
      </c>
      <c r="C15" s="41">
        <v>1985</v>
      </c>
      <c r="D15" s="41">
        <v>900</v>
      </c>
      <c r="E15" s="41"/>
      <c r="F15" s="41">
        <v>900</v>
      </c>
      <c r="G15" s="41"/>
      <c r="H15" s="42"/>
      <c r="I15" s="42"/>
    </row>
    <row r="16" spans="1:9" ht="23.25" customHeight="1" x14ac:dyDescent="0.2">
      <c r="A16" s="39">
        <v>11</v>
      </c>
      <c r="B16" s="40" t="s">
        <v>69</v>
      </c>
      <c r="C16" s="41">
        <v>1958</v>
      </c>
      <c r="D16" s="41">
        <v>200</v>
      </c>
      <c r="E16" s="41"/>
      <c r="F16" s="41">
        <v>200</v>
      </c>
      <c r="G16" s="41"/>
      <c r="H16" s="42"/>
      <c r="I16" s="42"/>
    </row>
    <row r="17" spans="1:9" ht="23.25" customHeight="1" x14ac:dyDescent="0.2">
      <c r="A17" s="39">
        <v>12</v>
      </c>
      <c r="B17" s="40" t="s">
        <v>70</v>
      </c>
      <c r="C17" s="41">
        <v>1970</v>
      </c>
      <c r="D17" s="41">
        <v>1000</v>
      </c>
      <c r="E17" s="41"/>
      <c r="F17" s="41">
        <v>1000</v>
      </c>
      <c r="G17" s="41"/>
      <c r="H17" s="42"/>
      <c r="I17" s="42"/>
    </row>
    <row r="18" spans="1:9" ht="23.25" customHeight="1" x14ac:dyDescent="0.2">
      <c r="A18" s="39">
        <v>13</v>
      </c>
      <c r="B18" s="40" t="s">
        <v>71</v>
      </c>
      <c r="C18" s="41">
        <v>1989</v>
      </c>
      <c r="D18" s="41">
        <v>400</v>
      </c>
      <c r="E18" s="41"/>
      <c r="F18" s="41">
        <v>400</v>
      </c>
      <c r="G18" s="41"/>
      <c r="H18" s="42"/>
      <c r="I18" s="42"/>
    </row>
    <row r="19" spans="1:9" ht="23.25" customHeight="1" x14ac:dyDescent="0.2">
      <c r="A19" s="39">
        <v>14</v>
      </c>
      <c r="B19" s="44" t="s">
        <v>72</v>
      </c>
      <c r="C19" s="45" t="s">
        <v>73</v>
      </c>
      <c r="D19" s="41">
        <v>10125000</v>
      </c>
      <c r="E19" s="41"/>
      <c r="F19" s="41">
        <v>10125000</v>
      </c>
      <c r="G19" s="41"/>
      <c r="H19" s="42"/>
      <c r="I19" s="42"/>
    </row>
    <row r="20" spans="1:9" ht="30.75" customHeight="1" x14ac:dyDescent="0.2">
      <c r="A20" s="39">
        <v>15</v>
      </c>
      <c r="B20" s="44" t="s">
        <v>74</v>
      </c>
      <c r="C20" s="41">
        <v>1982</v>
      </c>
      <c r="D20" s="41">
        <v>600</v>
      </c>
      <c r="E20" s="41"/>
      <c r="F20" s="41">
        <v>600</v>
      </c>
      <c r="G20" s="41"/>
      <c r="H20" s="42"/>
      <c r="I20" s="42"/>
    </row>
    <row r="21" spans="1:9" ht="23.25" customHeight="1" x14ac:dyDescent="0.2">
      <c r="A21" s="39">
        <v>16</v>
      </c>
      <c r="B21" s="40" t="s">
        <v>75</v>
      </c>
      <c r="C21" s="41">
        <v>1950</v>
      </c>
      <c r="D21" s="41">
        <v>200</v>
      </c>
      <c r="E21" s="41"/>
      <c r="F21" s="41">
        <v>200</v>
      </c>
      <c r="G21" s="41"/>
      <c r="H21" s="42"/>
      <c r="I21" s="42"/>
    </row>
    <row r="22" spans="1:9" ht="23.25" customHeight="1" x14ac:dyDescent="0.2">
      <c r="A22" s="39">
        <v>17</v>
      </c>
      <c r="B22" s="40" t="s">
        <v>76</v>
      </c>
      <c r="C22" s="41">
        <v>1989</v>
      </c>
      <c r="D22" s="41">
        <v>490</v>
      </c>
      <c r="E22" s="41"/>
      <c r="F22" s="41">
        <v>490</v>
      </c>
      <c r="G22" s="41"/>
      <c r="H22" s="42"/>
      <c r="I22" s="42"/>
    </row>
    <row r="23" spans="1:9" ht="23.25" customHeight="1" x14ac:dyDescent="0.2">
      <c r="A23" s="39">
        <v>18</v>
      </c>
      <c r="B23" s="40" t="s">
        <v>77</v>
      </c>
      <c r="C23" s="41">
        <v>1975</v>
      </c>
      <c r="D23" s="41">
        <v>28</v>
      </c>
      <c r="E23" s="41"/>
      <c r="F23" s="41">
        <v>28</v>
      </c>
      <c r="G23" s="41"/>
      <c r="H23" s="42"/>
      <c r="I23" s="42"/>
    </row>
    <row r="24" spans="1:9" ht="23.25" customHeight="1" x14ac:dyDescent="0.2">
      <c r="A24" s="39">
        <v>19</v>
      </c>
      <c r="B24" s="40" t="s">
        <v>78</v>
      </c>
      <c r="C24" s="41">
        <v>1975</v>
      </c>
      <c r="D24" s="41">
        <v>500</v>
      </c>
      <c r="E24" s="41"/>
      <c r="F24" s="41">
        <v>500</v>
      </c>
      <c r="G24" s="41"/>
      <c r="H24" s="42"/>
      <c r="I24" s="42"/>
    </row>
    <row r="25" spans="1:9" ht="23.25" customHeight="1" x14ac:dyDescent="0.2">
      <c r="A25" s="39">
        <v>20</v>
      </c>
      <c r="B25" s="40" t="s">
        <v>79</v>
      </c>
      <c r="C25" s="41">
        <v>1975</v>
      </c>
      <c r="D25" s="41">
        <v>105</v>
      </c>
      <c r="E25" s="41"/>
      <c r="F25" s="41">
        <v>105</v>
      </c>
      <c r="G25" s="41"/>
      <c r="H25" s="42"/>
      <c r="I25" s="42"/>
    </row>
    <row r="26" spans="1:9" ht="23.25" customHeight="1" x14ac:dyDescent="0.2">
      <c r="A26" s="39">
        <v>21</v>
      </c>
      <c r="B26" s="40" t="s">
        <v>80</v>
      </c>
      <c r="C26" s="41">
        <v>1973</v>
      </c>
      <c r="D26" s="41">
        <v>310</v>
      </c>
      <c r="E26" s="41"/>
      <c r="F26" s="41">
        <v>310</v>
      </c>
      <c r="G26" s="41"/>
      <c r="H26" s="42"/>
      <c r="I26" s="42"/>
    </row>
    <row r="27" spans="1:9" ht="23.25" customHeight="1" x14ac:dyDescent="0.2">
      <c r="A27" s="39">
        <v>22</v>
      </c>
      <c r="B27" s="40" t="s">
        <v>81</v>
      </c>
      <c r="C27" s="41">
        <v>1965</v>
      </c>
      <c r="D27" s="41">
        <v>2150</v>
      </c>
      <c r="E27" s="41"/>
      <c r="F27" s="41">
        <v>2150</v>
      </c>
      <c r="G27" s="41"/>
      <c r="H27" s="42"/>
      <c r="I27" s="42"/>
    </row>
    <row r="28" spans="1:9" ht="23.25" customHeight="1" x14ac:dyDescent="0.2">
      <c r="A28" s="39">
        <v>23</v>
      </c>
      <c r="B28" s="40" t="s">
        <v>82</v>
      </c>
      <c r="C28" s="41">
        <v>1972</v>
      </c>
      <c r="D28" s="41">
        <v>520</v>
      </c>
      <c r="E28" s="41"/>
      <c r="F28" s="41">
        <v>520</v>
      </c>
      <c r="G28" s="41"/>
      <c r="H28" s="42"/>
      <c r="I28" s="42"/>
    </row>
    <row r="29" spans="1:9" ht="31.5" customHeight="1" x14ac:dyDescent="0.2">
      <c r="A29" s="39">
        <v>24</v>
      </c>
      <c r="B29" s="44" t="s">
        <v>83</v>
      </c>
      <c r="C29" s="41">
        <v>1970</v>
      </c>
      <c r="D29" s="41">
        <v>780</v>
      </c>
      <c r="E29" s="41"/>
      <c r="F29" s="41">
        <v>780</v>
      </c>
      <c r="G29" s="41"/>
      <c r="H29" s="42"/>
      <c r="I29" s="42"/>
    </row>
    <row r="30" spans="1:9" ht="31.5" customHeight="1" x14ac:dyDescent="0.2">
      <c r="A30" s="39">
        <v>25</v>
      </c>
      <c r="B30" s="44" t="s">
        <v>84</v>
      </c>
      <c r="C30" s="41"/>
      <c r="D30" s="41"/>
      <c r="E30" s="41"/>
      <c r="F30" s="41"/>
      <c r="G30" s="41"/>
      <c r="H30" s="42"/>
      <c r="I30" s="42"/>
    </row>
    <row r="31" spans="1:9" ht="42.75" customHeight="1" x14ac:dyDescent="0.2">
      <c r="A31" s="39">
        <v>26</v>
      </c>
      <c r="B31" s="40" t="s">
        <v>85</v>
      </c>
      <c r="C31" s="45" t="s">
        <v>86</v>
      </c>
      <c r="D31" s="41">
        <v>41078780</v>
      </c>
      <c r="E31" s="41"/>
      <c r="F31" s="41">
        <v>41078780</v>
      </c>
      <c r="G31" s="41"/>
      <c r="H31" s="42"/>
      <c r="I31" s="42"/>
    </row>
    <row r="32" spans="1:9" ht="35.25" customHeight="1" x14ac:dyDescent="0.2">
      <c r="A32" s="46" t="s">
        <v>87</v>
      </c>
      <c r="B32" s="44" t="s">
        <v>88</v>
      </c>
      <c r="C32" s="45"/>
      <c r="D32" s="41"/>
      <c r="E32" s="41"/>
      <c r="F32" s="41"/>
      <c r="G32" s="41"/>
      <c r="H32" s="42"/>
      <c r="I32" s="42"/>
    </row>
    <row r="33" spans="1:9" ht="32.25" customHeight="1" x14ac:dyDescent="0.2">
      <c r="A33" s="46" t="s">
        <v>89</v>
      </c>
      <c r="B33" s="44" t="s">
        <v>90</v>
      </c>
      <c r="C33" s="45"/>
      <c r="D33" s="41"/>
      <c r="E33" s="41"/>
      <c r="F33" s="41"/>
      <c r="G33" s="41"/>
      <c r="H33" s="42"/>
      <c r="I33" s="42"/>
    </row>
    <row r="34" spans="1:9" ht="23.25" customHeight="1" x14ac:dyDescent="0.2">
      <c r="A34" s="46" t="s">
        <v>91</v>
      </c>
      <c r="B34" s="40" t="s">
        <v>92</v>
      </c>
      <c r="C34" s="45"/>
      <c r="D34" s="41"/>
      <c r="E34" s="41"/>
      <c r="F34" s="41"/>
      <c r="G34" s="41"/>
      <c r="H34" s="42"/>
      <c r="I34" s="42"/>
    </row>
    <row r="35" spans="1:9" ht="23.25" customHeight="1" x14ac:dyDescent="0.2">
      <c r="A35" s="39">
        <v>27</v>
      </c>
      <c r="B35" s="40" t="s">
        <v>93</v>
      </c>
      <c r="C35" s="41">
        <v>1981</v>
      </c>
      <c r="D35" s="41">
        <v>11175</v>
      </c>
      <c r="E35" s="41"/>
      <c r="F35" s="41">
        <v>11175</v>
      </c>
      <c r="G35" s="41"/>
      <c r="H35" s="42"/>
      <c r="I35" s="42"/>
    </row>
    <row r="36" spans="1:9" ht="23.25" customHeight="1" x14ac:dyDescent="0.2">
      <c r="A36" s="39">
        <v>28</v>
      </c>
      <c r="B36" s="40" t="s">
        <v>94</v>
      </c>
      <c r="C36" s="41">
        <v>1990</v>
      </c>
      <c r="D36" s="41">
        <v>250</v>
      </c>
      <c r="E36" s="41"/>
      <c r="F36" s="41">
        <v>250</v>
      </c>
      <c r="G36" s="41"/>
      <c r="H36" s="42"/>
      <c r="I36" s="42"/>
    </row>
    <row r="37" spans="1:9" ht="30" customHeight="1" x14ac:dyDescent="0.2">
      <c r="A37" s="39">
        <v>29</v>
      </c>
      <c r="B37" s="44" t="s">
        <v>95</v>
      </c>
      <c r="C37" s="41"/>
      <c r="D37" s="41">
        <v>13515</v>
      </c>
      <c r="E37" s="41"/>
      <c r="F37" s="41">
        <v>13515</v>
      </c>
      <c r="G37" s="41"/>
      <c r="H37" s="42"/>
      <c r="I37" s="42"/>
    </row>
    <row r="38" spans="1:9" ht="30" customHeight="1" x14ac:dyDescent="0.2">
      <c r="A38" s="39">
        <v>30</v>
      </c>
      <c r="B38" s="44" t="s">
        <v>96</v>
      </c>
      <c r="C38" s="41"/>
      <c r="D38" s="41">
        <v>3200</v>
      </c>
      <c r="E38" s="41"/>
      <c r="F38" s="41">
        <v>3200</v>
      </c>
      <c r="G38" s="41"/>
      <c r="H38" s="42"/>
      <c r="I38" s="42"/>
    </row>
    <row r="39" spans="1:9" ht="30" x14ac:dyDescent="0.2">
      <c r="A39" s="46" t="s">
        <v>87</v>
      </c>
      <c r="B39" s="44" t="s">
        <v>97</v>
      </c>
      <c r="C39" s="41"/>
      <c r="D39" s="41"/>
      <c r="E39" s="41"/>
      <c r="F39" s="41"/>
      <c r="G39" s="41"/>
      <c r="H39" s="42"/>
      <c r="I39" s="42"/>
    </row>
    <row r="40" spans="1:9" ht="30" x14ac:dyDescent="0.2">
      <c r="A40" s="46" t="s">
        <v>89</v>
      </c>
      <c r="B40" s="44" t="s">
        <v>98</v>
      </c>
      <c r="C40" s="41"/>
      <c r="D40" s="41"/>
      <c r="E40" s="41"/>
      <c r="F40" s="41"/>
      <c r="G40" s="41"/>
      <c r="H40" s="42"/>
      <c r="I40" s="42"/>
    </row>
    <row r="41" spans="1:9" ht="30" x14ac:dyDescent="0.2">
      <c r="A41" s="46" t="s">
        <v>91</v>
      </c>
      <c r="B41" s="44" t="s">
        <v>99</v>
      </c>
      <c r="C41" s="41"/>
      <c r="D41" s="41"/>
      <c r="E41" s="41"/>
      <c r="F41" s="41"/>
      <c r="G41" s="41"/>
      <c r="H41" s="42"/>
      <c r="I41" s="42"/>
    </row>
    <row r="42" spans="1:9" ht="30" x14ac:dyDescent="0.2">
      <c r="A42" s="46" t="s">
        <v>100</v>
      </c>
      <c r="B42" s="44" t="s">
        <v>101</v>
      </c>
      <c r="C42" s="41"/>
      <c r="D42" s="41"/>
      <c r="E42" s="41"/>
      <c r="F42" s="41"/>
      <c r="G42" s="41"/>
      <c r="H42" s="42"/>
      <c r="I42" s="42"/>
    </row>
    <row r="43" spans="1:9" ht="60" x14ac:dyDescent="0.2">
      <c r="A43" s="39">
        <v>31</v>
      </c>
      <c r="B43" s="40" t="s">
        <v>102</v>
      </c>
      <c r="C43" s="45" t="s">
        <v>103</v>
      </c>
      <c r="D43" s="41">
        <v>17324552</v>
      </c>
      <c r="E43" s="41"/>
      <c r="F43" s="41">
        <v>17324552</v>
      </c>
      <c r="G43" s="41"/>
      <c r="H43" s="42"/>
      <c r="I43" s="42"/>
    </row>
    <row r="44" spans="1:9" x14ac:dyDescent="0.2">
      <c r="A44" s="46" t="s">
        <v>87</v>
      </c>
      <c r="B44" s="40" t="s">
        <v>104</v>
      </c>
      <c r="C44" s="45"/>
      <c r="D44" s="41"/>
      <c r="E44" s="41"/>
      <c r="F44" s="41"/>
      <c r="G44" s="41"/>
      <c r="H44" s="42"/>
      <c r="I44" s="42"/>
    </row>
    <row r="45" spans="1:9" x14ac:dyDescent="0.2">
      <c r="A45" s="46" t="s">
        <v>89</v>
      </c>
      <c r="B45" s="40" t="s">
        <v>105</v>
      </c>
      <c r="C45" s="45"/>
      <c r="D45" s="41"/>
      <c r="E45" s="41"/>
      <c r="F45" s="41"/>
      <c r="G45" s="41"/>
      <c r="H45" s="42"/>
      <c r="I45" s="42"/>
    </row>
    <row r="46" spans="1:9" x14ac:dyDescent="0.2">
      <c r="A46" s="46" t="s">
        <v>91</v>
      </c>
      <c r="B46" s="40" t="s">
        <v>106</v>
      </c>
      <c r="C46" s="45"/>
      <c r="D46" s="41"/>
      <c r="E46" s="41"/>
      <c r="F46" s="41"/>
      <c r="G46" s="41"/>
      <c r="H46" s="42"/>
      <c r="I46" s="42"/>
    </row>
    <row r="47" spans="1:9" ht="30" x14ac:dyDescent="0.2">
      <c r="A47" s="39">
        <v>32</v>
      </c>
      <c r="B47" s="40" t="s">
        <v>102</v>
      </c>
      <c r="C47" s="45" t="s">
        <v>107</v>
      </c>
      <c r="D47" s="41">
        <v>8789814</v>
      </c>
      <c r="E47" s="41"/>
      <c r="F47" s="41">
        <v>8789814</v>
      </c>
      <c r="G47" s="41"/>
      <c r="H47" s="42"/>
      <c r="I47" s="42"/>
    </row>
    <row r="48" spans="1:9" x14ac:dyDescent="0.2">
      <c r="A48" s="46" t="s">
        <v>87</v>
      </c>
      <c r="B48" s="40" t="s">
        <v>597</v>
      </c>
      <c r="C48" s="45"/>
      <c r="D48" s="41"/>
      <c r="E48" s="41"/>
      <c r="F48" s="41"/>
      <c r="G48" s="41"/>
      <c r="H48" s="42"/>
      <c r="I48" s="42"/>
    </row>
    <row r="49" spans="1:9" x14ac:dyDescent="0.2">
      <c r="A49" s="46" t="s">
        <v>89</v>
      </c>
      <c r="B49" s="40" t="s">
        <v>108</v>
      </c>
      <c r="C49" s="45"/>
      <c r="D49" s="41"/>
      <c r="E49" s="41"/>
      <c r="F49" s="41"/>
      <c r="G49" s="41"/>
      <c r="H49" s="42"/>
      <c r="I49" s="42"/>
    </row>
    <row r="50" spans="1:9" x14ac:dyDescent="0.2">
      <c r="A50" s="46" t="s">
        <v>91</v>
      </c>
      <c r="B50" s="40" t="s">
        <v>109</v>
      </c>
      <c r="C50" s="45"/>
      <c r="D50" s="41"/>
      <c r="E50" s="41"/>
      <c r="F50" s="41"/>
      <c r="G50" s="41"/>
      <c r="H50" s="42"/>
      <c r="I50" s="42"/>
    </row>
    <row r="51" spans="1:9" x14ac:dyDescent="0.2">
      <c r="A51" s="46" t="s">
        <v>100</v>
      </c>
      <c r="B51" s="40" t="s">
        <v>110</v>
      </c>
      <c r="C51" s="45"/>
      <c r="D51" s="41"/>
      <c r="E51" s="41"/>
      <c r="F51" s="41"/>
      <c r="G51" s="41"/>
      <c r="H51" s="42"/>
      <c r="I51" s="42"/>
    </row>
    <row r="52" spans="1:9" x14ac:dyDescent="0.2">
      <c r="A52" s="46" t="s">
        <v>111</v>
      </c>
      <c r="B52" s="40" t="s">
        <v>112</v>
      </c>
      <c r="C52" s="45"/>
      <c r="D52" s="41"/>
      <c r="E52" s="41"/>
      <c r="F52" s="41"/>
      <c r="G52" s="41"/>
      <c r="H52" s="42"/>
      <c r="I52" s="42"/>
    </row>
    <row r="53" spans="1:9" x14ac:dyDescent="0.2">
      <c r="A53" s="46" t="s">
        <v>113</v>
      </c>
      <c r="B53" s="40" t="s">
        <v>114</v>
      </c>
      <c r="C53" s="45"/>
      <c r="D53" s="41"/>
      <c r="E53" s="41"/>
      <c r="F53" s="41"/>
      <c r="G53" s="41"/>
      <c r="H53" s="42"/>
      <c r="I53" s="42"/>
    </row>
    <row r="54" spans="1:9" x14ac:dyDescent="0.2">
      <c r="A54" s="46" t="s">
        <v>115</v>
      </c>
      <c r="B54" s="40" t="s">
        <v>116</v>
      </c>
      <c r="C54" s="45"/>
      <c r="D54" s="41"/>
      <c r="E54" s="41"/>
      <c r="F54" s="41"/>
      <c r="G54" s="41"/>
      <c r="H54" s="42"/>
      <c r="I54" s="42"/>
    </row>
    <row r="55" spans="1:9" x14ac:dyDescent="0.2">
      <c r="A55" s="46" t="s">
        <v>117</v>
      </c>
      <c r="B55" s="40" t="s">
        <v>118</v>
      </c>
      <c r="C55" s="45"/>
      <c r="D55" s="41"/>
      <c r="E55" s="41"/>
      <c r="F55" s="41"/>
      <c r="G55" s="41"/>
      <c r="H55" s="42"/>
      <c r="I55" s="42"/>
    </row>
    <row r="56" spans="1:9" x14ac:dyDescent="0.2">
      <c r="A56" s="39">
        <v>33</v>
      </c>
      <c r="B56" s="40" t="s">
        <v>119</v>
      </c>
      <c r="C56" s="41" t="s">
        <v>120</v>
      </c>
      <c r="D56" s="41">
        <v>42054209</v>
      </c>
      <c r="E56" s="41"/>
      <c r="F56" s="41">
        <v>42054209</v>
      </c>
      <c r="G56" s="41"/>
      <c r="H56" s="42"/>
      <c r="I56" s="42"/>
    </row>
    <row r="57" spans="1:9" x14ac:dyDescent="0.2">
      <c r="A57" s="39">
        <v>34</v>
      </c>
      <c r="B57" s="40" t="s">
        <v>121</v>
      </c>
      <c r="C57" s="41"/>
      <c r="D57" s="41"/>
      <c r="E57" s="41"/>
      <c r="F57" s="41"/>
      <c r="G57" s="41"/>
      <c r="H57" s="42"/>
      <c r="I57" s="42"/>
    </row>
    <row r="58" spans="1:9" ht="30" x14ac:dyDescent="0.2">
      <c r="A58" s="46" t="s">
        <v>87</v>
      </c>
      <c r="B58" s="44" t="s">
        <v>122</v>
      </c>
      <c r="C58" s="41"/>
      <c r="D58" s="41"/>
      <c r="E58" s="41"/>
      <c r="F58" s="41"/>
      <c r="G58" s="41"/>
      <c r="H58" s="42"/>
      <c r="I58" s="42"/>
    </row>
    <row r="59" spans="1:9" x14ac:dyDescent="0.2">
      <c r="A59" s="46" t="s">
        <v>89</v>
      </c>
      <c r="B59" s="40" t="s">
        <v>123</v>
      </c>
      <c r="C59" s="41"/>
      <c r="D59" s="41"/>
      <c r="E59" s="41"/>
      <c r="F59" s="41"/>
      <c r="G59" s="41"/>
      <c r="H59" s="42"/>
      <c r="I59" s="42"/>
    </row>
    <row r="60" spans="1:9" x14ac:dyDescent="0.2">
      <c r="A60" s="46" t="s">
        <v>91</v>
      </c>
      <c r="B60" s="40" t="s">
        <v>124</v>
      </c>
      <c r="C60" s="41"/>
      <c r="D60" s="41"/>
      <c r="E60" s="41"/>
      <c r="F60" s="41"/>
      <c r="G60" s="41"/>
      <c r="H60" s="42"/>
      <c r="I60" s="42"/>
    </row>
    <row r="61" spans="1:9" x14ac:dyDescent="0.2">
      <c r="A61" s="46" t="s">
        <v>100</v>
      </c>
      <c r="B61" s="44" t="s">
        <v>125</v>
      </c>
      <c r="C61" s="41" t="s">
        <v>126</v>
      </c>
      <c r="D61" s="41">
        <v>55247994</v>
      </c>
      <c r="E61" s="41"/>
      <c r="F61" s="41">
        <v>55247994</v>
      </c>
      <c r="G61" s="41"/>
      <c r="H61" s="42"/>
      <c r="I61" s="42"/>
    </row>
    <row r="62" spans="1:9" ht="30" x14ac:dyDescent="0.2">
      <c r="A62" s="39">
        <v>35</v>
      </c>
      <c r="B62" s="44" t="s">
        <v>127</v>
      </c>
      <c r="C62" s="41" t="s">
        <v>128</v>
      </c>
      <c r="D62" s="41">
        <v>950000</v>
      </c>
      <c r="E62" s="41"/>
      <c r="F62" s="41">
        <v>950000</v>
      </c>
      <c r="G62" s="41"/>
      <c r="H62" s="42"/>
      <c r="I62" s="42"/>
    </row>
    <row r="63" spans="1:9" ht="30" x14ac:dyDescent="0.2">
      <c r="A63" s="39">
        <v>36</v>
      </c>
      <c r="B63" s="44" t="s">
        <v>129</v>
      </c>
      <c r="C63" s="41"/>
      <c r="D63" s="41"/>
      <c r="E63" s="41"/>
      <c r="F63" s="41"/>
      <c r="G63" s="41"/>
      <c r="H63" s="42"/>
      <c r="I63" s="42"/>
    </row>
    <row r="64" spans="1:9" ht="30" x14ac:dyDescent="0.2">
      <c r="A64" s="46" t="s">
        <v>87</v>
      </c>
      <c r="B64" s="44" t="s">
        <v>130</v>
      </c>
      <c r="C64" s="41"/>
      <c r="D64" s="41"/>
      <c r="E64" s="41"/>
      <c r="F64" s="41"/>
      <c r="G64" s="41"/>
      <c r="H64" s="42"/>
      <c r="I64" s="42"/>
    </row>
    <row r="65" spans="1:9" x14ac:dyDescent="0.2">
      <c r="A65" s="46" t="s">
        <v>89</v>
      </c>
      <c r="B65" s="44" t="s">
        <v>131</v>
      </c>
      <c r="C65" s="41"/>
      <c r="D65" s="41"/>
      <c r="E65" s="41"/>
      <c r="F65" s="41"/>
      <c r="G65" s="41"/>
      <c r="H65" s="42"/>
      <c r="I65" s="42"/>
    </row>
    <row r="66" spans="1:9" x14ac:dyDescent="0.2">
      <c r="A66" s="46" t="s">
        <v>91</v>
      </c>
      <c r="B66" s="44" t="s">
        <v>132</v>
      </c>
      <c r="C66" s="41"/>
      <c r="D66" s="41"/>
      <c r="E66" s="41"/>
      <c r="F66" s="41"/>
      <c r="G66" s="41"/>
      <c r="H66" s="42"/>
      <c r="I66" s="42"/>
    </row>
    <row r="67" spans="1:9" x14ac:dyDescent="0.2">
      <c r="A67" s="46" t="s">
        <v>100</v>
      </c>
      <c r="B67" s="44" t="s">
        <v>133</v>
      </c>
      <c r="C67" s="41"/>
      <c r="D67" s="41"/>
      <c r="E67" s="41"/>
      <c r="F67" s="41"/>
      <c r="G67" s="41"/>
      <c r="H67" s="42"/>
      <c r="I67" s="42"/>
    </row>
    <row r="68" spans="1:9" ht="30" x14ac:dyDescent="0.2">
      <c r="A68" s="46" t="s">
        <v>111</v>
      </c>
      <c r="B68" s="44" t="s">
        <v>134</v>
      </c>
      <c r="C68" s="41"/>
      <c r="D68" s="41"/>
      <c r="E68" s="41"/>
      <c r="F68" s="41"/>
      <c r="G68" s="41"/>
      <c r="H68" s="42"/>
      <c r="I68" s="42"/>
    </row>
    <row r="69" spans="1:9" ht="30" x14ac:dyDescent="0.2">
      <c r="A69" s="46" t="s">
        <v>113</v>
      </c>
      <c r="B69" s="44" t="s">
        <v>135</v>
      </c>
      <c r="C69" s="41"/>
      <c r="D69" s="41">
        <v>1002450</v>
      </c>
      <c r="E69" s="41"/>
      <c r="F69" s="41">
        <v>1002450</v>
      </c>
      <c r="G69" s="41"/>
      <c r="H69" s="42"/>
      <c r="I69" s="42"/>
    </row>
    <row r="70" spans="1:9" x14ac:dyDescent="0.2">
      <c r="A70" s="46" t="s">
        <v>136</v>
      </c>
      <c r="B70" s="44" t="s">
        <v>137</v>
      </c>
      <c r="C70" s="41"/>
      <c r="D70" s="41">
        <v>580000</v>
      </c>
      <c r="E70" s="41"/>
      <c r="F70" s="41">
        <v>580000</v>
      </c>
      <c r="G70" s="41"/>
      <c r="H70" s="42"/>
      <c r="I70" s="42"/>
    </row>
    <row r="71" spans="1:9" x14ac:dyDescent="0.2">
      <c r="A71" s="46" t="s">
        <v>138</v>
      </c>
      <c r="B71" s="44" t="s">
        <v>139</v>
      </c>
      <c r="C71" s="41"/>
      <c r="D71" s="41">
        <v>280000</v>
      </c>
      <c r="E71" s="41"/>
      <c r="F71" s="41">
        <v>280000</v>
      </c>
      <c r="G71" s="41"/>
      <c r="H71" s="42"/>
      <c r="I71" s="42"/>
    </row>
    <row r="72" spans="1:9" x14ac:dyDescent="0.2">
      <c r="A72" s="46" t="s">
        <v>140</v>
      </c>
      <c r="B72" s="44" t="s">
        <v>141</v>
      </c>
      <c r="C72" s="41"/>
      <c r="D72" s="41">
        <v>324000</v>
      </c>
      <c r="E72" s="41"/>
      <c r="F72" s="41">
        <v>324000</v>
      </c>
      <c r="G72" s="41"/>
      <c r="H72" s="42"/>
      <c r="I72" s="42"/>
    </row>
    <row r="73" spans="1:9" x14ac:dyDescent="0.2">
      <c r="A73" s="46" t="s">
        <v>142</v>
      </c>
      <c r="B73" s="44" t="s">
        <v>143</v>
      </c>
      <c r="C73" s="41"/>
      <c r="D73" s="41">
        <v>162000</v>
      </c>
      <c r="E73" s="41"/>
      <c r="F73" s="41">
        <v>162000</v>
      </c>
      <c r="G73" s="41"/>
      <c r="H73" s="42"/>
      <c r="I73" s="42"/>
    </row>
    <row r="74" spans="1:9" x14ac:dyDescent="0.2">
      <c r="A74" s="46" t="s">
        <v>115</v>
      </c>
      <c r="B74" s="44" t="s">
        <v>144</v>
      </c>
      <c r="C74" s="41"/>
      <c r="D74" s="41"/>
      <c r="E74" s="41"/>
      <c r="F74" s="41"/>
      <c r="G74" s="41"/>
      <c r="H74" s="42"/>
      <c r="I74" s="42"/>
    </row>
    <row r="75" spans="1:9" x14ac:dyDescent="0.2">
      <c r="A75" s="46" t="s">
        <v>117</v>
      </c>
      <c r="B75" s="44" t="s">
        <v>145</v>
      </c>
      <c r="C75" s="41"/>
      <c r="D75" s="41"/>
      <c r="E75" s="41"/>
      <c r="F75" s="41"/>
      <c r="G75" s="41"/>
      <c r="H75" s="42"/>
      <c r="I75" s="42"/>
    </row>
    <row r="76" spans="1:9" x14ac:dyDescent="0.2">
      <c r="A76" s="46" t="s">
        <v>146</v>
      </c>
      <c r="B76" s="44" t="s">
        <v>147</v>
      </c>
      <c r="C76" s="41"/>
      <c r="D76" s="41"/>
      <c r="E76" s="41"/>
      <c r="F76" s="41"/>
      <c r="G76" s="41"/>
      <c r="H76" s="42"/>
      <c r="I76" s="42"/>
    </row>
    <row r="77" spans="1:9" x14ac:dyDescent="0.2">
      <c r="A77" s="46" t="s">
        <v>148</v>
      </c>
      <c r="B77" s="44" t="s">
        <v>149</v>
      </c>
      <c r="C77" s="41"/>
      <c r="D77" s="41"/>
      <c r="E77" s="41"/>
      <c r="F77" s="41"/>
      <c r="G77" s="41"/>
      <c r="H77" s="42"/>
      <c r="I77" s="42"/>
    </row>
    <row r="78" spans="1:9" ht="30" x14ac:dyDescent="0.2">
      <c r="A78" s="39">
        <v>37</v>
      </c>
      <c r="B78" s="44" t="s">
        <v>150</v>
      </c>
      <c r="C78" s="41"/>
      <c r="D78" s="41"/>
      <c r="E78" s="41"/>
      <c r="F78" s="41"/>
      <c r="G78" s="41"/>
      <c r="H78" s="42"/>
      <c r="I78" s="42"/>
    </row>
    <row r="79" spans="1:9" x14ac:dyDescent="0.2">
      <c r="A79" s="46" t="s">
        <v>87</v>
      </c>
      <c r="B79" s="40" t="s">
        <v>151</v>
      </c>
      <c r="C79" s="41"/>
      <c r="D79" s="41"/>
      <c r="E79" s="41"/>
      <c r="F79" s="41"/>
      <c r="G79" s="41"/>
      <c r="H79" s="42"/>
      <c r="I79" s="42"/>
    </row>
    <row r="80" spans="1:9" x14ac:dyDescent="0.2">
      <c r="A80" s="46" t="s">
        <v>89</v>
      </c>
      <c r="B80" s="40" t="s">
        <v>152</v>
      </c>
      <c r="C80" s="41"/>
      <c r="D80" s="41"/>
      <c r="E80" s="41"/>
      <c r="F80" s="41"/>
      <c r="G80" s="41"/>
      <c r="H80" s="42"/>
      <c r="I80" s="42"/>
    </row>
    <row r="81" spans="1:9" x14ac:dyDescent="0.2">
      <c r="A81" s="46" t="s">
        <v>91</v>
      </c>
      <c r="B81" s="40" t="s">
        <v>153</v>
      </c>
      <c r="C81" s="41"/>
      <c r="D81" s="41"/>
      <c r="E81" s="41"/>
      <c r="F81" s="41"/>
      <c r="G81" s="41"/>
      <c r="H81" s="42"/>
      <c r="I81" s="42"/>
    </row>
    <row r="82" spans="1:9" x14ac:dyDescent="0.2">
      <c r="A82" s="46" t="s">
        <v>100</v>
      </c>
      <c r="B82" s="40" t="s">
        <v>154</v>
      </c>
      <c r="C82" s="41"/>
      <c r="D82" s="41"/>
      <c r="E82" s="41"/>
      <c r="F82" s="41"/>
      <c r="G82" s="41"/>
      <c r="H82" s="42"/>
      <c r="I82" s="42"/>
    </row>
    <row r="83" spans="1:9" x14ac:dyDescent="0.2">
      <c r="A83" s="46" t="s">
        <v>111</v>
      </c>
      <c r="B83" s="40" t="s">
        <v>155</v>
      </c>
      <c r="C83" s="41"/>
      <c r="D83" s="41"/>
      <c r="E83" s="41"/>
      <c r="F83" s="41"/>
      <c r="G83" s="41"/>
      <c r="H83" s="42"/>
      <c r="I83" s="42"/>
    </row>
    <row r="84" spans="1:9" x14ac:dyDescent="0.2">
      <c r="A84" s="39">
        <v>38</v>
      </c>
      <c r="B84" s="40" t="s">
        <v>156</v>
      </c>
      <c r="C84" s="41" t="s">
        <v>157</v>
      </c>
      <c r="D84" s="41"/>
      <c r="E84" s="41"/>
      <c r="F84" s="41"/>
      <c r="G84" s="41"/>
      <c r="H84" s="42"/>
      <c r="I84" s="42"/>
    </row>
    <row r="85" spans="1:9" x14ac:dyDescent="0.2">
      <c r="A85" s="39">
        <v>39</v>
      </c>
      <c r="B85" s="40" t="s">
        <v>158</v>
      </c>
      <c r="C85" s="41"/>
      <c r="D85" s="41">
        <v>8342500</v>
      </c>
      <c r="E85" s="41"/>
      <c r="F85" s="41">
        <v>8342500</v>
      </c>
      <c r="G85" s="41"/>
      <c r="H85" s="42"/>
      <c r="I85" s="42"/>
    </row>
    <row r="86" spans="1:9" x14ac:dyDescent="0.2">
      <c r="A86" s="39">
        <v>40</v>
      </c>
      <c r="B86" s="40" t="s">
        <v>159</v>
      </c>
      <c r="C86" s="41"/>
      <c r="D86" s="41">
        <v>2683000</v>
      </c>
      <c r="E86" s="41"/>
      <c r="F86" s="41">
        <v>2683000</v>
      </c>
      <c r="G86" s="41"/>
      <c r="H86" s="42"/>
      <c r="I86" s="42"/>
    </row>
    <row r="87" spans="1:9" x14ac:dyDescent="0.2">
      <c r="A87" s="39">
        <v>41</v>
      </c>
      <c r="B87" s="40" t="s">
        <v>160</v>
      </c>
      <c r="C87" s="41" t="s">
        <v>161</v>
      </c>
      <c r="D87" s="41">
        <v>2869700</v>
      </c>
      <c r="E87" s="41"/>
      <c r="F87" s="41">
        <v>2869700</v>
      </c>
      <c r="G87" s="41"/>
      <c r="H87" s="42"/>
      <c r="I87" s="42"/>
    </row>
    <row r="88" spans="1:9" ht="45" x14ac:dyDescent="0.2">
      <c r="A88" s="39">
        <v>42</v>
      </c>
      <c r="B88" s="44" t="s">
        <v>626</v>
      </c>
      <c r="C88" s="41" t="s">
        <v>162</v>
      </c>
      <c r="D88" s="41">
        <v>1300784</v>
      </c>
      <c r="E88" s="41"/>
      <c r="F88" s="41">
        <v>1300784</v>
      </c>
      <c r="G88" s="41"/>
      <c r="H88" s="42"/>
      <c r="I88" s="42"/>
    </row>
    <row r="89" spans="1:9" ht="75" x14ac:dyDescent="0.2">
      <c r="A89" s="39">
        <v>43</v>
      </c>
      <c r="B89" s="44" t="s">
        <v>163</v>
      </c>
      <c r="C89" s="41"/>
      <c r="D89" s="41"/>
      <c r="E89" s="41"/>
      <c r="F89" s="41"/>
      <c r="G89" s="41"/>
      <c r="H89" s="42"/>
      <c r="I89" s="42"/>
    </row>
    <row r="90" spans="1:9" x14ac:dyDescent="0.2">
      <c r="A90" s="39">
        <v>44</v>
      </c>
      <c r="B90" s="40" t="s">
        <v>164</v>
      </c>
      <c r="C90" s="41"/>
      <c r="D90" s="41"/>
      <c r="E90" s="41"/>
      <c r="F90" s="41"/>
      <c r="G90" s="41"/>
      <c r="H90" s="42"/>
      <c r="I90" s="42"/>
    </row>
    <row r="91" spans="1:9" x14ac:dyDescent="0.2">
      <c r="A91" s="46" t="s">
        <v>87</v>
      </c>
      <c r="B91" s="40" t="s">
        <v>165</v>
      </c>
      <c r="C91" s="41"/>
      <c r="D91" s="41">
        <v>2210</v>
      </c>
      <c r="E91" s="41"/>
      <c r="F91" s="41">
        <v>2210</v>
      </c>
      <c r="G91" s="41"/>
      <c r="H91" s="42"/>
      <c r="I91" s="42"/>
    </row>
    <row r="92" spans="1:9" x14ac:dyDescent="0.2">
      <c r="A92" s="46" t="s">
        <v>89</v>
      </c>
      <c r="B92" s="40" t="s">
        <v>166</v>
      </c>
      <c r="C92" s="41"/>
      <c r="D92" s="41">
        <v>1600</v>
      </c>
      <c r="E92" s="41"/>
      <c r="F92" s="41">
        <v>1600</v>
      </c>
      <c r="G92" s="41"/>
      <c r="H92" s="42"/>
      <c r="I92" s="42"/>
    </row>
    <row r="93" spans="1:9" x14ac:dyDescent="0.2">
      <c r="A93" s="46" t="s">
        <v>91</v>
      </c>
      <c r="B93" s="40" t="s">
        <v>167</v>
      </c>
      <c r="C93" s="41"/>
      <c r="D93" s="41">
        <v>3350</v>
      </c>
      <c r="E93" s="41"/>
      <c r="F93" s="41">
        <v>3350</v>
      </c>
      <c r="G93" s="41"/>
      <c r="H93" s="42"/>
      <c r="I93" s="42"/>
    </row>
    <row r="94" spans="1:9" x14ac:dyDescent="0.2">
      <c r="A94" s="39">
        <v>45</v>
      </c>
      <c r="B94" s="40" t="s">
        <v>168</v>
      </c>
      <c r="C94" s="41"/>
      <c r="D94" s="41"/>
      <c r="E94" s="41"/>
      <c r="F94" s="41"/>
      <c r="G94" s="41"/>
      <c r="H94" s="42"/>
      <c r="I94" s="42"/>
    </row>
    <row r="95" spans="1:9" x14ac:dyDescent="0.2">
      <c r="A95" s="46" t="s">
        <v>87</v>
      </c>
      <c r="B95" s="40" t="s">
        <v>165</v>
      </c>
      <c r="C95" s="41"/>
      <c r="D95" s="41">
        <v>1850</v>
      </c>
      <c r="E95" s="41"/>
      <c r="F95" s="41">
        <v>1850</v>
      </c>
      <c r="G95" s="41"/>
      <c r="H95" s="42"/>
      <c r="I95" s="42"/>
    </row>
    <row r="96" spans="1:9" x14ac:dyDescent="0.2">
      <c r="A96" s="46" t="s">
        <v>89</v>
      </c>
      <c r="B96" s="40" t="s">
        <v>166</v>
      </c>
      <c r="C96" s="41"/>
      <c r="D96" s="41">
        <v>2000</v>
      </c>
      <c r="E96" s="41"/>
      <c r="F96" s="41">
        <v>2000</v>
      </c>
      <c r="G96" s="41"/>
      <c r="H96" s="42"/>
      <c r="I96" s="42"/>
    </row>
    <row r="97" spans="1:9" x14ac:dyDescent="0.2">
      <c r="A97" s="46" t="s">
        <v>91</v>
      </c>
      <c r="B97" s="40" t="s">
        <v>167</v>
      </c>
      <c r="C97" s="41"/>
      <c r="D97" s="41">
        <v>1965</v>
      </c>
      <c r="E97" s="41"/>
      <c r="F97" s="41">
        <v>1965</v>
      </c>
      <c r="G97" s="41"/>
      <c r="H97" s="42"/>
      <c r="I97" s="42"/>
    </row>
    <row r="98" spans="1:9" x14ac:dyDescent="0.2">
      <c r="A98" s="39">
        <v>46</v>
      </c>
      <c r="B98" s="40" t="s">
        <v>169</v>
      </c>
      <c r="C98" s="41"/>
      <c r="D98" s="41"/>
      <c r="E98" s="41"/>
      <c r="F98" s="41"/>
      <c r="G98" s="41"/>
      <c r="H98" s="42"/>
      <c r="I98" s="42"/>
    </row>
    <row r="99" spans="1:9" x14ac:dyDescent="0.2">
      <c r="A99" s="46" t="s">
        <v>87</v>
      </c>
      <c r="B99" s="40" t="s">
        <v>165</v>
      </c>
      <c r="C99" s="41"/>
      <c r="D99" s="41">
        <v>1970</v>
      </c>
      <c r="E99" s="41"/>
      <c r="F99" s="41">
        <v>1970</v>
      </c>
      <c r="G99" s="41"/>
      <c r="H99" s="42"/>
      <c r="I99" s="42"/>
    </row>
    <row r="100" spans="1:9" x14ac:dyDescent="0.2">
      <c r="A100" s="46" t="s">
        <v>89</v>
      </c>
      <c r="B100" s="40" t="s">
        <v>166</v>
      </c>
      <c r="C100" s="41"/>
      <c r="D100" s="41">
        <v>1000</v>
      </c>
      <c r="E100" s="41"/>
      <c r="F100" s="41">
        <v>1000</v>
      </c>
      <c r="G100" s="41"/>
      <c r="H100" s="42"/>
      <c r="I100" s="42"/>
    </row>
    <row r="101" spans="1:9" x14ac:dyDescent="0.2">
      <c r="A101" s="46" t="s">
        <v>91</v>
      </c>
      <c r="B101" s="40" t="s">
        <v>167</v>
      </c>
      <c r="C101" s="41"/>
      <c r="D101" s="41">
        <v>3020</v>
      </c>
      <c r="E101" s="41"/>
      <c r="F101" s="41">
        <v>3020</v>
      </c>
      <c r="G101" s="41"/>
      <c r="H101" s="42"/>
      <c r="I101" s="42"/>
    </row>
    <row r="102" spans="1:9" x14ac:dyDescent="0.2">
      <c r="A102" s="46" t="s">
        <v>100</v>
      </c>
      <c r="B102" s="40" t="s">
        <v>170</v>
      </c>
      <c r="C102" s="41"/>
      <c r="D102" s="41">
        <v>1500</v>
      </c>
      <c r="E102" s="41"/>
      <c r="F102" s="41">
        <v>1500</v>
      </c>
      <c r="G102" s="41"/>
      <c r="H102" s="42"/>
      <c r="I102" s="42"/>
    </row>
    <row r="103" spans="1:9" x14ac:dyDescent="0.2">
      <c r="A103" s="39">
        <v>47</v>
      </c>
      <c r="B103" s="40" t="s">
        <v>171</v>
      </c>
      <c r="C103" s="41"/>
      <c r="D103" s="41"/>
      <c r="E103" s="41"/>
      <c r="F103" s="41"/>
      <c r="G103" s="41"/>
      <c r="H103" s="42"/>
      <c r="I103" s="42"/>
    </row>
    <row r="104" spans="1:9" ht="30" x14ac:dyDescent="0.2">
      <c r="A104" s="39">
        <v>48</v>
      </c>
      <c r="B104" s="44" t="s">
        <v>172</v>
      </c>
      <c r="C104" s="41"/>
      <c r="D104" s="41"/>
      <c r="E104" s="41"/>
      <c r="F104" s="41"/>
      <c r="G104" s="41"/>
      <c r="H104" s="42"/>
      <c r="I104" s="42"/>
    </row>
    <row r="105" spans="1:9" ht="30" x14ac:dyDescent="0.2">
      <c r="A105" s="39">
        <v>49</v>
      </c>
      <c r="B105" s="44" t="s">
        <v>173</v>
      </c>
      <c r="C105" s="41"/>
      <c r="D105" s="41"/>
      <c r="E105" s="41"/>
      <c r="F105" s="41"/>
      <c r="G105" s="41"/>
      <c r="H105" s="42"/>
      <c r="I105" s="42"/>
    </row>
    <row r="106" spans="1:9" ht="30" x14ac:dyDescent="0.2">
      <c r="A106" s="39">
        <v>50</v>
      </c>
      <c r="B106" s="44" t="s">
        <v>174</v>
      </c>
      <c r="C106" s="41"/>
      <c r="D106" s="41"/>
      <c r="E106" s="41"/>
      <c r="F106" s="41"/>
      <c r="G106" s="41"/>
      <c r="H106" s="42"/>
      <c r="I106" s="42"/>
    </row>
    <row r="107" spans="1:9" x14ac:dyDescent="0.2">
      <c r="A107" s="39">
        <v>51</v>
      </c>
      <c r="B107" s="44" t="s">
        <v>175</v>
      </c>
      <c r="C107" s="41" t="s">
        <v>176</v>
      </c>
      <c r="D107" s="41">
        <v>615330</v>
      </c>
      <c r="E107" s="54">
        <f>D107*5/100</f>
        <v>30766.5</v>
      </c>
      <c r="F107" s="41">
        <v>615330</v>
      </c>
      <c r="G107" s="41"/>
      <c r="H107" s="42"/>
      <c r="I107" s="42"/>
    </row>
    <row r="108" spans="1:9" x14ac:dyDescent="0.2">
      <c r="A108" s="39">
        <v>52</v>
      </c>
      <c r="B108" s="44" t="s">
        <v>177</v>
      </c>
      <c r="C108" s="41" t="s">
        <v>176</v>
      </c>
      <c r="D108" s="41">
        <v>210000</v>
      </c>
      <c r="E108" s="41">
        <f>D108*5/100</f>
        <v>10500</v>
      </c>
      <c r="F108" s="41">
        <v>210000</v>
      </c>
      <c r="G108" s="41"/>
      <c r="H108" s="42"/>
      <c r="I108" s="42"/>
    </row>
    <row r="109" spans="1:9" x14ac:dyDescent="0.2">
      <c r="A109" s="39">
        <v>53</v>
      </c>
      <c r="B109" s="44" t="s">
        <v>178</v>
      </c>
      <c r="C109" s="45" t="s">
        <v>73</v>
      </c>
      <c r="D109" s="41">
        <v>399980</v>
      </c>
      <c r="E109" s="41">
        <f>D109*5/100</f>
        <v>19999</v>
      </c>
      <c r="F109" s="41">
        <v>399980</v>
      </c>
      <c r="G109" s="41"/>
      <c r="H109" s="42"/>
      <c r="I109" s="42"/>
    </row>
    <row r="110" spans="1:9" ht="30" x14ac:dyDescent="0.2">
      <c r="A110" s="39">
        <v>54</v>
      </c>
      <c r="B110" s="44" t="s">
        <v>179</v>
      </c>
      <c r="C110" s="41" t="s">
        <v>162</v>
      </c>
      <c r="D110" s="41">
        <v>37715</v>
      </c>
      <c r="E110" s="41"/>
      <c r="F110" s="41">
        <v>37715</v>
      </c>
      <c r="G110" s="41"/>
      <c r="H110" s="42"/>
      <c r="I110" s="42"/>
    </row>
    <row r="111" spans="1:9" x14ac:dyDescent="0.2">
      <c r="A111" s="39">
        <v>55</v>
      </c>
      <c r="B111" s="44" t="s">
        <v>180</v>
      </c>
      <c r="C111" s="41"/>
      <c r="D111" s="41"/>
      <c r="E111" s="41"/>
      <c r="F111" s="41"/>
      <c r="G111" s="41"/>
      <c r="H111" s="42"/>
      <c r="I111" s="42"/>
    </row>
    <row r="112" spans="1:9" ht="30" x14ac:dyDescent="0.2">
      <c r="A112" s="39">
        <v>56</v>
      </c>
      <c r="B112" s="44" t="s">
        <v>181</v>
      </c>
      <c r="C112" s="41" t="s">
        <v>162</v>
      </c>
      <c r="D112" s="41">
        <v>38850</v>
      </c>
      <c r="E112" s="41"/>
      <c r="F112" s="41">
        <v>38850</v>
      </c>
      <c r="G112" s="41"/>
      <c r="H112" s="42"/>
      <c r="I112" s="42"/>
    </row>
    <row r="113" spans="1:9" ht="30" x14ac:dyDescent="0.2">
      <c r="A113" s="39">
        <v>57</v>
      </c>
      <c r="B113" s="44" t="s">
        <v>182</v>
      </c>
      <c r="C113" s="41" t="s">
        <v>162</v>
      </c>
      <c r="D113" s="41">
        <v>92600</v>
      </c>
      <c r="E113" s="41"/>
      <c r="F113" s="41">
        <v>92600</v>
      </c>
      <c r="G113" s="41"/>
      <c r="H113" s="42"/>
      <c r="I113" s="42"/>
    </row>
    <row r="114" spans="1:9" x14ac:dyDescent="0.2">
      <c r="A114" s="39">
        <v>58</v>
      </c>
      <c r="B114" s="44" t="s">
        <v>183</v>
      </c>
      <c r="C114" s="41"/>
      <c r="D114" s="41"/>
      <c r="E114" s="41"/>
      <c r="F114" s="41"/>
      <c r="G114" s="41"/>
      <c r="H114" s="42"/>
      <c r="I114" s="42"/>
    </row>
    <row r="115" spans="1:9" ht="30" x14ac:dyDescent="0.2">
      <c r="A115" s="39">
        <v>59</v>
      </c>
      <c r="B115" s="44" t="s">
        <v>184</v>
      </c>
      <c r="C115" s="41"/>
      <c r="D115" s="41"/>
      <c r="E115" s="41"/>
      <c r="F115" s="41"/>
      <c r="G115" s="41"/>
      <c r="H115" s="42"/>
      <c r="I115" s="42"/>
    </row>
    <row r="116" spans="1:9" ht="30" x14ac:dyDescent="0.2">
      <c r="A116" s="39">
        <v>60</v>
      </c>
      <c r="B116" s="44" t="s">
        <v>185</v>
      </c>
      <c r="C116" s="41"/>
      <c r="D116" s="41"/>
      <c r="E116" s="41"/>
      <c r="F116" s="41"/>
      <c r="G116" s="41"/>
      <c r="H116" s="42"/>
      <c r="I116" s="42"/>
    </row>
    <row r="117" spans="1:9" ht="150" x14ac:dyDescent="0.2">
      <c r="A117" s="39">
        <v>61</v>
      </c>
      <c r="B117" s="44" t="s">
        <v>186</v>
      </c>
      <c r="C117" s="56" t="s">
        <v>187</v>
      </c>
      <c r="D117" s="41"/>
      <c r="E117" s="41"/>
      <c r="F117" s="41"/>
      <c r="G117" s="41"/>
      <c r="H117" s="42"/>
      <c r="I117" s="42"/>
    </row>
    <row r="118" spans="1:9" ht="150" x14ac:dyDescent="0.2">
      <c r="A118" s="39">
        <v>62</v>
      </c>
      <c r="B118" s="44" t="s">
        <v>188</v>
      </c>
      <c r="C118" s="56" t="s">
        <v>187</v>
      </c>
      <c r="D118" s="41"/>
      <c r="E118" s="41"/>
      <c r="F118" s="41"/>
      <c r="G118" s="41"/>
      <c r="H118" s="42"/>
      <c r="I118" s="42"/>
    </row>
    <row r="119" spans="1:9" ht="150" x14ac:dyDescent="0.2">
      <c r="A119" s="39">
        <v>63</v>
      </c>
      <c r="B119" s="44" t="s">
        <v>189</v>
      </c>
      <c r="C119" s="56" t="s">
        <v>187</v>
      </c>
      <c r="D119" s="41"/>
      <c r="E119" s="41"/>
      <c r="F119" s="41"/>
      <c r="G119" s="41"/>
      <c r="H119" s="42"/>
      <c r="I119" s="42"/>
    </row>
    <row r="120" spans="1:9" ht="22.5" customHeight="1" x14ac:dyDescent="0.2">
      <c r="A120" s="39">
        <v>64</v>
      </c>
      <c r="B120" s="44" t="s">
        <v>190</v>
      </c>
      <c r="C120" s="45"/>
      <c r="D120" s="41">
        <v>22350</v>
      </c>
      <c r="E120" s="41"/>
      <c r="F120" s="41">
        <v>22350</v>
      </c>
      <c r="G120" s="41"/>
      <c r="H120" s="42"/>
      <c r="I120" s="42"/>
    </row>
    <row r="121" spans="1:9" ht="22.5" customHeight="1" x14ac:dyDescent="0.2">
      <c r="A121" s="39">
        <v>65</v>
      </c>
      <c r="B121" s="44" t="s">
        <v>191</v>
      </c>
      <c r="C121" s="45"/>
      <c r="D121" s="41">
        <v>34500</v>
      </c>
      <c r="E121" s="41"/>
      <c r="F121" s="41">
        <v>34500</v>
      </c>
      <c r="G121" s="41"/>
      <c r="H121" s="42"/>
      <c r="I121" s="42"/>
    </row>
    <row r="122" spans="1:9" ht="22.5" customHeight="1" x14ac:dyDescent="0.2">
      <c r="A122" s="39">
        <v>66</v>
      </c>
      <c r="B122" s="44" t="s">
        <v>192</v>
      </c>
      <c r="C122" s="45"/>
      <c r="D122" s="41">
        <v>66000</v>
      </c>
      <c r="E122" s="41"/>
      <c r="F122" s="41">
        <v>66000</v>
      </c>
      <c r="G122" s="41"/>
      <c r="H122" s="42"/>
      <c r="I122" s="42"/>
    </row>
    <row r="123" spans="1:9" ht="28.5" customHeight="1" x14ac:dyDescent="0.2">
      <c r="A123" s="39">
        <v>67</v>
      </c>
      <c r="B123" s="44" t="s">
        <v>193</v>
      </c>
      <c r="C123" s="45"/>
      <c r="D123" s="41">
        <v>4800</v>
      </c>
      <c r="E123" s="41"/>
      <c r="F123" s="41">
        <v>4800</v>
      </c>
      <c r="G123" s="41"/>
      <c r="H123" s="42"/>
      <c r="I123" s="42"/>
    </row>
    <row r="124" spans="1:9" ht="22.5" customHeight="1" x14ac:dyDescent="0.2">
      <c r="A124" s="39">
        <v>68</v>
      </c>
      <c r="B124" s="44" t="s">
        <v>194</v>
      </c>
      <c r="C124" s="45" t="s">
        <v>195</v>
      </c>
      <c r="D124" s="41">
        <v>1260000</v>
      </c>
      <c r="E124" s="41">
        <f>D124*5/100</f>
        <v>63000</v>
      </c>
      <c r="F124" s="41">
        <f>D124-E124</f>
        <v>1197000</v>
      </c>
      <c r="G124" s="41"/>
      <c r="H124" s="42"/>
      <c r="I124" s="42"/>
    </row>
    <row r="125" spans="1:9" ht="22.5" customHeight="1" x14ac:dyDescent="0.2">
      <c r="A125" s="39">
        <v>69</v>
      </c>
      <c r="B125" s="44" t="s">
        <v>196</v>
      </c>
      <c r="C125" s="45" t="s">
        <v>197</v>
      </c>
      <c r="D125" s="41">
        <v>680000</v>
      </c>
      <c r="E125" s="41">
        <f>D125*5/100</f>
        <v>34000</v>
      </c>
      <c r="F125" s="41">
        <f t="shared" ref="F125:F139" si="0">D125-E125</f>
        <v>646000</v>
      </c>
      <c r="G125" s="41"/>
      <c r="H125" s="42"/>
      <c r="I125" s="42"/>
    </row>
    <row r="126" spans="1:9" ht="22.5" customHeight="1" x14ac:dyDescent="0.2">
      <c r="A126" s="39">
        <v>70</v>
      </c>
      <c r="B126" s="44" t="s">
        <v>198</v>
      </c>
      <c r="C126" s="45" t="s">
        <v>197</v>
      </c>
      <c r="D126" s="41">
        <v>1560000</v>
      </c>
      <c r="E126" s="41">
        <f>D126*5/100</f>
        <v>78000</v>
      </c>
      <c r="F126" s="41">
        <f t="shared" si="0"/>
        <v>1482000</v>
      </c>
      <c r="G126" s="41"/>
      <c r="H126" s="42"/>
      <c r="I126" s="42"/>
    </row>
    <row r="127" spans="1:9" ht="22.5" customHeight="1" x14ac:dyDescent="0.2">
      <c r="A127" s="39">
        <v>71</v>
      </c>
      <c r="B127" s="44" t="s">
        <v>199</v>
      </c>
      <c r="C127" s="45" t="s">
        <v>161</v>
      </c>
      <c r="D127" s="41">
        <v>1442280</v>
      </c>
      <c r="E127" s="41"/>
      <c r="F127" s="41">
        <f t="shared" si="0"/>
        <v>1442280</v>
      </c>
      <c r="G127" s="41"/>
      <c r="H127" s="42"/>
      <c r="I127" s="42"/>
    </row>
    <row r="128" spans="1:9" ht="22.5" customHeight="1" x14ac:dyDescent="0.2">
      <c r="A128" s="39">
        <v>72</v>
      </c>
      <c r="B128" s="44" t="s">
        <v>200</v>
      </c>
      <c r="C128" s="45" t="s">
        <v>201</v>
      </c>
      <c r="D128" s="41"/>
      <c r="E128" s="41"/>
      <c r="F128" s="41"/>
      <c r="G128" s="41"/>
      <c r="H128" s="42"/>
      <c r="I128" s="42"/>
    </row>
    <row r="129" spans="1:11" ht="22.5" customHeight="1" x14ac:dyDescent="0.2">
      <c r="A129" s="39">
        <v>73</v>
      </c>
      <c r="B129" s="44" t="s">
        <v>202</v>
      </c>
      <c r="C129" s="45" t="s">
        <v>201</v>
      </c>
      <c r="D129" s="41"/>
      <c r="E129" s="41"/>
      <c r="F129" s="41"/>
      <c r="G129" s="41"/>
      <c r="H129" s="42"/>
      <c r="I129" s="42"/>
    </row>
    <row r="130" spans="1:11" ht="22.5" customHeight="1" x14ac:dyDescent="0.2">
      <c r="A130" s="39">
        <v>74</v>
      </c>
      <c r="B130" s="44" t="s">
        <v>203</v>
      </c>
      <c r="C130" s="45" t="s">
        <v>204</v>
      </c>
      <c r="D130" s="41">
        <v>10791448</v>
      </c>
      <c r="E130" s="54">
        <f>D130*3.33/100</f>
        <v>359355.21840000001</v>
      </c>
      <c r="F130" s="54">
        <f t="shared" si="0"/>
        <v>10432092.7816</v>
      </c>
      <c r="G130" s="41"/>
      <c r="H130" s="42"/>
      <c r="I130" s="42"/>
    </row>
    <row r="131" spans="1:11" ht="22.5" customHeight="1" x14ac:dyDescent="0.2">
      <c r="A131" s="39">
        <v>75</v>
      </c>
      <c r="B131" s="44" t="s">
        <v>205</v>
      </c>
      <c r="C131" s="45" t="s">
        <v>204</v>
      </c>
      <c r="D131" s="41">
        <v>3184027</v>
      </c>
      <c r="E131" s="54">
        <f>D131*5/1000</f>
        <v>15920.135</v>
      </c>
      <c r="F131" s="54">
        <f t="shared" si="0"/>
        <v>3168106.8650000002</v>
      </c>
      <c r="G131" s="41"/>
      <c r="H131" s="42"/>
      <c r="I131" s="42"/>
    </row>
    <row r="132" spans="1:11" ht="15.75" customHeight="1" x14ac:dyDescent="0.2">
      <c r="A132" s="39">
        <v>76</v>
      </c>
      <c r="B132" s="47" t="s">
        <v>603</v>
      </c>
      <c r="C132" s="48" t="s">
        <v>204</v>
      </c>
      <c r="D132" s="48">
        <v>672000</v>
      </c>
      <c r="E132" s="48">
        <f>D132*5/100</f>
        <v>33600</v>
      </c>
      <c r="F132" s="41">
        <f t="shared" si="0"/>
        <v>638400</v>
      </c>
      <c r="G132" s="41"/>
      <c r="H132" s="49"/>
      <c r="I132" s="50"/>
      <c r="J132" s="51"/>
      <c r="K132" s="50"/>
    </row>
    <row r="133" spans="1:11" ht="15.75" customHeight="1" x14ac:dyDescent="0.2">
      <c r="A133" s="39">
        <v>78</v>
      </c>
      <c r="B133" s="52" t="s">
        <v>206</v>
      </c>
      <c r="C133" s="48" t="s">
        <v>204</v>
      </c>
      <c r="D133" s="48">
        <v>875000</v>
      </c>
      <c r="E133" s="48">
        <f>D133*5/100</f>
        <v>43750</v>
      </c>
      <c r="F133" s="41">
        <f t="shared" si="0"/>
        <v>831250</v>
      </c>
      <c r="G133" s="41"/>
      <c r="H133" s="49"/>
      <c r="I133" s="50"/>
      <c r="J133" s="51"/>
      <c r="K133" s="50"/>
    </row>
    <row r="134" spans="1:11" ht="15.75" customHeight="1" x14ac:dyDescent="0.2">
      <c r="A134" s="39">
        <v>80</v>
      </c>
      <c r="B134" s="52" t="s">
        <v>605</v>
      </c>
      <c r="C134" s="48">
        <v>2014</v>
      </c>
      <c r="D134" s="48">
        <v>10200</v>
      </c>
      <c r="E134" s="165">
        <f>D134*6.67/100</f>
        <v>680.34</v>
      </c>
      <c r="F134" s="54">
        <f t="shared" si="0"/>
        <v>9519.66</v>
      </c>
      <c r="G134" s="41"/>
      <c r="H134" s="49"/>
      <c r="I134" s="50"/>
      <c r="J134" s="51"/>
      <c r="K134" s="50"/>
    </row>
    <row r="135" spans="1:11" ht="15.75" customHeight="1" x14ac:dyDescent="0.2">
      <c r="A135" s="39">
        <v>82</v>
      </c>
      <c r="B135" s="52" t="s">
        <v>604</v>
      </c>
      <c r="C135" s="48" t="s">
        <v>204</v>
      </c>
      <c r="D135" s="48">
        <v>56250</v>
      </c>
      <c r="E135" s="165">
        <f>D135*6.67/100</f>
        <v>3751.875</v>
      </c>
      <c r="F135" s="54">
        <f>D135-E134</f>
        <v>55569.66</v>
      </c>
      <c r="G135" s="41"/>
      <c r="H135" s="49"/>
      <c r="I135" s="50"/>
      <c r="J135" s="51"/>
      <c r="K135" s="50"/>
    </row>
    <row r="136" spans="1:11" ht="22.5" customHeight="1" x14ac:dyDescent="0.2">
      <c r="A136" s="39">
        <v>84</v>
      </c>
      <c r="B136" s="52" t="s">
        <v>207</v>
      </c>
      <c r="C136" s="48" t="s">
        <v>208</v>
      </c>
      <c r="D136" s="53">
        <v>8529750</v>
      </c>
      <c r="E136" s="165">
        <f>D136*6.67/100</f>
        <v>568934.32499999995</v>
      </c>
      <c r="F136" s="166">
        <f t="shared" si="0"/>
        <v>7960815.6749999998</v>
      </c>
      <c r="G136" s="81"/>
      <c r="H136" s="42"/>
      <c r="I136" s="42"/>
      <c r="J136" s="42"/>
      <c r="K136" s="42"/>
    </row>
    <row r="137" spans="1:11" ht="22.5" customHeight="1" x14ac:dyDescent="0.2">
      <c r="A137" s="39">
        <v>86</v>
      </c>
      <c r="B137" s="44" t="s">
        <v>209</v>
      </c>
      <c r="C137" s="45" t="s">
        <v>210</v>
      </c>
      <c r="D137" s="41"/>
      <c r="E137" s="165"/>
      <c r="F137" s="41"/>
      <c r="G137" s="41"/>
      <c r="H137" s="42"/>
      <c r="I137" s="42"/>
    </row>
    <row r="138" spans="1:11" ht="27" customHeight="1" x14ac:dyDescent="0.2">
      <c r="A138" s="39">
        <v>88</v>
      </c>
      <c r="B138" s="44" t="s">
        <v>211</v>
      </c>
      <c r="C138" s="56" t="s">
        <v>210</v>
      </c>
      <c r="D138" s="166">
        <v>4895685</v>
      </c>
      <c r="E138" s="165">
        <f>D138*6.67/100</f>
        <v>326542.18949999998</v>
      </c>
      <c r="F138" s="166">
        <f t="shared" si="0"/>
        <v>4569142.8104999997</v>
      </c>
      <c r="G138" s="41"/>
      <c r="H138" s="42"/>
      <c r="I138" s="42"/>
    </row>
    <row r="139" spans="1:11" ht="15.75" customHeight="1" x14ac:dyDescent="0.2">
      <c r="A139" s="39">
        <v>90</v>
      </c>
      <c r="B139" s="52" t="s">
        <v>212</v>
      </c>
      <c r="C139" s="48" t="s">
        <v>213</v>
      </c>
      <c r="D139" s="53">
        <v>3724000</v>
      </c>
      <c r="E139" s="53">
        <f>D139*5/100</f>
        <v>186200</v>
      </c>
      <c r="F139" s="41">
        <f t="shared" si="0"/>
        <v>3537800</v>
      </c>
      <c r="G139" s="41"/>
      <c r="H139" s="49"/>
      <c r="I139" s="50"/>
      <c r="J139" s="51"/>
      <c r="K139" s="50"/>
    </row>
    <row r="140" spans="1:11" ht="89.25" customHeight="1" x14ac:dyDescent="0.2">
      <c r="A140" s="39">
        <v>92</v>
      </c>
      <c r="B140" s="44" t="s">
        <v>214</v>
      </c>
      <c r="C140" s="45"/>
      <c r="D140" s="41"/>
      <c r="E140" s="41"/>
      <c r="F140" s="41"/>
      <c r="G140" s="41"/>
      <c r="H140" s="42"/>
      <c r="I140" s="42"/>
    </row>
    <row r="141" spans="1:11" ht="45.75" customHeight="1" x14ac:dyDescent="0.2">
      <c r="A141" s="39">
        <v>94</v>
      </c>
      <c r="B141" s="44" t="s">
        <v>602</v>
      </c>
      <c r="C141" s="45">
        <v>2018</v>
      </c>
      <c r="D141" s="41">
        <v>276000</v>
      </c>
      <c r="E141" s="41"/>
      <c r="F141" s="235"/>
      <c r="G141" s="41"/>
      <c r="H141" s="42"/>
      <c r="I141" s="42"/>
    </row>
    <row r="142" spans="1:11" ht="45.75" customHeight="1" x14ac:dyDescent="0.2">
      <c r="A142" s="39">
        <v>96</v>
      </c>
      <c r="B142" s="44" t="s">
        <v>600</v>
      </c>
      <c r="C142" s="45">
        <v>2018</v>
      </c>
      <c r="D142" s="41">
        <v>1789200</v>
      </c>
      <c r="E142" s="41"/>
      <c r="F142" s="235"/>
      <c r="G142" s="41"/>
      <c r="H142" s="42"/>
      <c r="I142" s="42"/>
    </row>
    <row r="143" spans="1:11" ht="36.75" customHeight="1" x14ac:dyDescent="0.2">
      <c r="A143" s="39">
        <v>98</v>
      </c>
      <c r="B143" s="44" t="s">
        <v>601</v>
      </c>
      <c r="C143" s="45">
        <v>2018</v>
      </c>
      <c r="D143" s="41">
        <v>99000</v>
      </c>
      <c r="E143" s="41"/>
      <c r="F143" s="235"/>
      <c r="G143" s="41"/>
      <c r="H143" s="42"/>
      <c r="I143" s="42"/>
    </row>
    <row r="144" spans="1:11" ht="37.5" customHeight="1" x14ac:dyDescent="0.25">
      <c r="A144" s="39">
        <v>100</v>
      </c>
      <c r="B144" s="236" t="s">
        <v>585</v>
      </c>
      <c r="C144" s="45">
        <v>2018</v>
      </c>
      <c r="D144" s="39">
        <v>24571256</v>
      </c>
      <c r="E144" s="166">
        <f>D144*6.67/100</f>
        <v>1638902.7752</v>
      </c>
      <c r="F144" s="53">
        <f>D144-E144</f>
        <v>22932353.224799998</v>
      </c>
      <c r="G144" s="54"/>
      <c r="H144" s="85"/>
      <c r="I144" s="85"/>
    </row>
    <row r="145" spans="1:10" ht="38.25" customHeight="1" x14ac:dyDescent="0.2">
      <c r="A145" s="39">
        <v>102</v>
      </c>
      <c r="B145" s="44" t="s">
        <v>584</v>
      </c>
      <c r="C145" s="45">
        <v>2018</v>
      </c>
      <c r="D145" s="39">
        <v>704200</v>
      </c>
      <c r="E145" s="41"/>
      <c r="F145" s="53">
        <f>D145-E145</f>
        <v>704200</v>
      </c>
      <c r="G145" s="41"/>
      <c r="H145" s="42"/>
      <c r="I145" s="42"/>
    </row>
    <row r="146" spans="1:10" ht="36" customHeight="1" x14ac:dyDescent="0.2">
      <c r="A146" s="39">
        <v>103</v>
      </c>
      <c r="B146" s="44" t="s">
        <v>587</v>
      </c>
      <c r="C146" s="45">
        <v>2018</v>
      </c>
      <c r="D146" s="39">
        <v>4131070</v>
      </c>
      <c r="E146" s="166">
        <f>D146*5/100</f>
        <v>206553.5</v>
      </c>
      <c r="F146" s="53">
        <f>D146-E146</f>
        <v>3924516.5</v>
      </c>
      <c r="G146" s="41"/>
      <c r="H146" s="42"/>
      <c r="I146" s="42"/>
    </row>
    <row r="147" spans="1:10" ht="33.75" customHeight="1" x14ac:dyDescent="0.2">
      <c r="A147" s="39" t="s">
        <v>87</v>
      </c>
      <c r="B147" s="44" t="s">
        <v>588</v>
      </c>
      <c r="C147" s="45">
        <v>2018</v>
      </c>
      <c r="D147" s="41"/>
      <c r="E147" s="41"/>
      <c r="F147" s="53"/>
      <c r="G147" s="41"/>
      <c r="H147" s="42"/>
      <c r="I147" s="42"/>
    </row>
    <row r="148" spans="1:10" ht="29.25" customHeight="1" x14ac:dyDescent="0.2">
      <c r="A148" s="39" t="s">
        <v>89</v>
      </c>
      <c r="B148" s="44" t="s">
        <v>586</v>
      </c>
      <c r="C148" s="45">
        <v>2018</v>
      </c>
      <c r="D148" s="41"/>
      <c r="E148" s="41"/>
      <c r="F148" s="53"/>
      <c r="G148" s="41"/>
      <c r="H148" s="42"/>
      <c r="I148" s="42"/>
    </row>
    <row r="149" spans="1:10" s="124" customFormat="1" ht="27" customHeight="1" x14ac:dyDescent="0.2">
      <c r="A149" s="119"/>
      <c r="B149" s="120" t="s">
        <v>215</v>
      </c>
      <c r="C149" s="121"/>
      <c r="D149" s="167">
        <f>SUM(D6:D148)</f>
        <v>282741996</v>
      </c>
      <c r="E149" s="167">
        <f>SUM(E6:E148)</f>
        <v>3620455.8580999998</v>
      </c>
      <c r="F149" s="167">
        <f>D149-E149</f>
        <v>279121540.1419</v>
      </c>
      <c r="G149" s="122"/>
      <c r="H149" s="123"/>
      <c r="I149" s="123"/>
    </row>
    <row r="150" spans="1:10" s="124" customFormat="1" ht="27" customHeight="1" x14ac:dyDescent="0.2">
      <c r="A150" s="119"/>
      <c r="B150" s="125" t="s">
        <v>437</v>
      </c>
      <c r="C150" s="121"/>
      <c r="D150" s="126"/>
      <c r="E150" s="126"/>
      <c r="F150" s="126"/>
      <c r="G150" s="122"/>
      <c r="H150" s="123"/>
      <c r="I150" s="123"/>
    </row>
    <row r="151" spans="1:10" s="124" customFormat="1" ht="27" customHeight="1" x14ac:dyDescent="0.2">
      <c r="A151" s="119">
        <v>1</v>
      </c>
      <c r="B151" s="40" t="s">
        <v>438</v>
      </c>
      <c r="C151" s="41">
        <v>1989</v>
      </c>
      <c r="D151" s="126"/>
      <c r="E151" s="126"/>
      <c r="F151" s="126"/>
      <c r="G151" s="164" t="s">
        <v>439</v>
      </c>
      <c r="H151" s="127"/>
      <c r="I151" s="123"/>
    </row>
    <row r="152" spans="1:10" s="124" customFormat="1" ht="27" customHeight="1" x14ac:dyDescent="0.2">
      <c r="A152" s="119">
        <v>2</v>
      </c>
      <c r="B152" s="40" t="s">
        <v>443</v>
      </c>
      <c r="C152" s="41">
        <v>1972</v>
      </c>
      <c r="D152" s="126"/>
      <c r="E152" s="126"/>
      <c r="F152" s="126"/>
      <c r="G152" s="128" t="s">
        <v>440</v>
      </c>
      <c r="H152" s="127"/>
      <c r="I152" s="123"/>
    </row>
    <row r="153" spans="1:10" s="124" customFormat="1" ht="36" customHeight="1" x14ac:dyDescent="0.2">
      <c r="A153" s="119">
        <v>3</v>
      </c>
      <c r="B153" s="40" t="s">
        <v>442</v>
      </c>
      <c r="C153" s="41">
        <v>1972</v>
      </c>
      <c r="D153" s="126"/>
      <c r="E153" s="126"/>
      <c r="F153" s="126"/>
      <c r="G153" s="128" t="s">
        <v>447</v>
      </c>
      <c r="H153" s="127"/>
      <c r="I153" s="123"/>
    </row>
    <row r="154" spans="1:10" s="124" customFormat="1" ht="27" customHeight="1" x14ac:dyDescent="0.2">
      <c r="A154" s="119">
        <v>4</v>
      </c>
      <c r="B154" s="40" t="s">
        <v>441</v>
      </c>
      <c r="C154" s="121">
        <v>1968</v>
      </c>
      <c r="D154" s="126"/>
      <c r="E154" s="126"/>
      <c r="F154" s="126"/>
      <c r="G154" s="122"/>
      <c r="H154" s="123"/>
      <c r="I154" s="123"/>
    </row>
    <row r="155" spans="1:10" s="124" customFormat="1" ht="27" customHeight="1" x14ac:dyDescent="0.2">
      <c r="A155" s="119">
        <v>5</v>
      </c>
      <c r="B155" s="40" t="s">
        <v>444</v>
      </c>
      <c r="C155" s="121">
        <v>1998</v>
      </c>
      <c r="D155" s="126"/>
      <c r="E155" s="126"/>
      <c r="F155" s="126"/>
      <c r="G155" s="122"/>
      <c r="H155" s="123"/>
      <c r="I155" s="123"/>
    </row>
    <row r="156" spans="1:10" s="124" customFormat="1" ht="27" customHeight="1" x14ac:dyDescent="0.2">
      <c r="A156" s="119">
        <v>6</v>
      </c>
      <c r="B156" s="40" t="s">
        <v>445</v>
      </c>
      <c r="C156" s="121">
        <v>2006</v>
      </c>
      <c r="D156" s="126"/>
      <c r="E156" s="126"/>
      <c r="F156" s="126"/>
      <c r="G156" s="122"/>
      <c r="H156" s="123"/>
      <c r="I156" s="123"/>
    </row>
    <row r="157" spans="1:10" s="124" customFormat="1" ht="54.75" customHeight="1" x14ac:dyDescent="0.25">
      <c r="A157" s="119">
        <v>7</v>
      </c>
      <c r="B157" s="44" t="s">
        <v>599</v>
      </c>
      <c r="C157" s="121">
        <v>2015</v>
      </c>
      <c r="D157" s="175">
        <v>30266934</v>
      </c>
      <c r="E157" s="175">
        <f>D157*3.33/100</f>
        <v>1007888.9022</v>
      </c>
      <c r="F157" s="175">
        <f>D157-E157</f>
        <v>29259045.097800002</v>
      </c>
      <c r="G157" s="122"/>
      <c r="H157" s="87"/>
      <c r="I157" s="123"/>
    </row>
    <row r="158" spans="1:10" s="124" customFormat="1" ht="27" customHeight="1" x14ac:dyDescent="0.25">
      <c r="A158" s="119">
        <v>8</v>
      </c>
      <c r="B158" s="40" t="s">
        <v>446</v>
      </c>
      <c r="C158" s="121">
        <v>2017</v>
      </c>
      <c r="D158" s="175">
        <v>46153963</v>
      </c>
      <c r="E158" s="175">
        <f>D158*3.33/100</f>
        <v>1536926.9678999998</v>
      </c>
      <c r="F158" s="175">
        <f>D158-E158</f>
        <v>44617036.032099999</v>
      </c>
      <c r="G158" s="122"/>
      <c r="H158" s="87"/>
      <c r="I158" s="123"/>
    </row>
    <row r="159" spans="1:10" s="124" customFormat="1" ht="27" customHeight="1" x14ac:dyDescent="0.25">
      <c r="A159" s="119">
        <v>9</v>
      </c>
      <c r="B159" s="101" t="s">
        <v>589</v>
      </c>
      <c r="C159" s="45">
        <v>2018</v>
      </c>
      <c r="D159" s="161">
        <v>3071407</v>
      </c>
      <c r="E159" s="102">
        <f>D159*6.67/100</f>
        <v>204862.8469</v>
      </c>
      <c r="F159" s="102">
        <f>D159-E159</f>
        <v>2866544.1530999998</v>
      </c>
      <c r="G159" s="122"/>
      <c r="H159" s="87"/>
      <c r="I159" s="85"/>
    </row>
    <row r="160" spans="1:10" ht="28.5" customHeight="1" x14ac:dyDescent="0.3">
      <c r="A160" s="117"/>
      <c r="B160" s="117" t="s">
        <v>216</v>
      </c>
      <c r="C160" s="118"/>
      <c r="D160" s="118"/>
      <c r="E160" s="118"/>
      <c r="F160" s="118"/>
      <c r="G160" s="41"/>
      <c r="H160" s="87"/>
      <c r="J160" s="129"/>
    </row>
    <row r="161" spans="1:10" ht="24" customHeight="1" x14ac:dyDescent="0.3">
      <c r="A161" s="39">
        <v>1</v>
      </c>
      <c r="B161" s="44" t="s">
        <v>217</v>
      </c>
      <c r="C161" s="41">
        <v>1974</v>
      </c>
      <c r="D161" s="41"/>
      <c r="E161" s="41"/>
      <c r="F161" s="41"/>
      <c r="G161" s="41"/>
      <c r="H161" s="79"/>
      <c r="J161" s="129"/>
    </row>
    <row r="162" spans="1:10" ht="21.75" customHeight="1" x14ac:dyDescent="0.3">
      <c r="A162" s="39">
        <v>2</v>
      </c>
      <c r="B162" s="55" t="s">
        <v>218</v>
      </c>
      <c r="C162" s="41">
        <v>1974</v>
      </c>
      <c r="D162" s="41"/>
      <c r="E162" s="41"/>
      <c r="F162" s="41"/>
      <c r="G162" s="41"/>
      <c r="H162" s="129"/>
      <c r="J162" s="129"/>
    </row>
    <row r="163" spans="1:10" ht="20.25" customHeight="1" x14ac:dyDescent="0.3">
      <c r="A163" s="39">
        <v>3</v>
      </c>
      <c r="B163" s="55" t="s">
        <v>219</v>
      </c>
      <c r="C163" s="45">
        <v>1974</v>
      </c>
      <c r="D163" s="41"/>
      <c r="E163" s="41"/>
      <c r="F163" s="41"/>
      <c r="G163" s="41"/>
      <c r="H163" s="129"/>
      <c r="J163" s="129"/>
    </row>
    <row r="164" spans="1:10" ht="28.5" customHeight="1" x14ac:dyDescent="0.3">
      <c r="A164" s="39">
        <v>4</v>
      </c>
      <c r="B164" s="55" t="s">
        <v>220</v>
      </c>
      <c r="C164" s="45">
        <v>1998</v>
      </c>
      <c r="D164" s="41"/>
      <c r="E164" s="41"/>
      <c r="F164" s="41"/>
      <c r="G164" s="41"/>
      <c r="H164" s="129"/>
      <c r="J164" s="129"/>
    </row>
    <row r="165" spans="1:10" ht="28.5" customHeight="1" x14ac:dyDescent="0.3">
      <c r="A165" s="39">
        <v>5</v>
      </c>
      <c r="B165" s="55" t="s">
        <v>468</v>
      </c>
      <c r="C165" s="45">
        <v>1986</v>
      </c>
      <c r="D165" s="41"/>
      <c r="E165" s="41"/>
      <c r="F165" s="41"/>
      <c r="G165" s="41"/>
      <c r="H165" s="129"/>
      <c r="J165" s="129"/>
    </row>
    <row r="166" spans="1:10" ht="28.5" customHeight="1" x14ac:dyDescent="0.3">
      <c r="A166" s="39">
        <v>6</v>
      </c>
      <c r="B166" s="55" t="s">
        <v>469</v>
      </c>
      <c r="C166" s="45"/>
      <c r="D166" s="41"/>
      <c r="E166" s="41"/>
      <c r="F166" s="41"/>
      <c r="G166" s="41"/>
      <c r="H166" s="129"/>
      <c r="J166" s="129"/>
    </row>
    <row r="167" spans="1:10" ht="28.5" customHeight="1" x14ac:dyDescent="0.3">
      <c r="A167" s="39">
        <v>7</v>
      </c>
      <c r="B167" s="55" t="s">
        <v>470</v>
      </c>
      <c r="C167" s="45">
        <v>2016</v>
      </c>
      <c r="D167" s="41">
        <v>21675</v>
      </c>
      <c r="E167" s="41">
        <v>21675</v>
      </c>
      <c r="F167" s="41"/>
      <c r="G167" s="41"/>
      <c r="H167" s="129"/>
      <c r="J167" s="129"/>
    </row>
    <row r="168" spans="1:10" ht="28.5" customHeight="1" x14ac:dyDescent="0.3">
      <c r="A168" s="39">
        <v>8</v>
      </c>
      <c r="B168" s="55" t="s">
        <v>450</v>
      </c>
      <c r="C168" s="45">
        <v>2017</v>
      </c>
      <c r="D168" s="41">
        <v>307500</v>
      </c>
      <c r="E168" s="41">
        <f>D168*5/100</f>
        <v>15375</v>
      </c>
      <c r="F168" s="41">
        <f>D168-E168</f>
        <v>292125</v>
      </c>
      <c r="G168" s="41"/>
      <c r="H168" s="129"/>
      <c r="J168" s="129"/>
    </row>
    <row r="169" spans="1:10" ht="28.5" customHeight="1" x14ac:dyDescent="0.3">
      <c r="A169" s="39">
        <v>9</v>
      </c>
      <c r="B169" s="55" t="s">
        <v>220</v>
      </c>
      <c r="C169" s="45">
        <v>1998</v>
      </c>
      <c r="D169" s="41"/>
      <c r="E169" s="41"/>
      <c r="F169" s="41"/>
      <c r="G169" s="41"/>
      <c r="H169" s="129"/>
      <c r="J169" s="129"/>
    </row>
    <row r="170" spans="1:10" ht="28.5" customHeight="1" x14ac:dyDescent="0.3">
      <c r="A170" s="39">
        <v>10</v>
      </c>
      <c r="B170" s="101" t="s">
        <v>589</v>
      </c>
      <c r="C170" s="45">
        <v>2018</v>
      </c>
      <c r="D170" s="161">
        <v>3071407</v>
      </c>
      <c r="E170" s="102">
        <f>D170*6.67/100</f>
        <v>204862.8469</v>
      </c>
      <c r="F170" s="102">
        <f>D170-E170</f>
        <v>2866544.1530999998</v>
      </c>
      <c r="G170" s="41"/>
      <c r="H170" s="129"/>
      <c r="J170" s="129"/>
    </row>
    <row r="171" spans="1:10" x14ac:dyDescent="0.2">
      <c r="A171" s="39"/>
      <c r="B171" s="117" t="s">
        <v>463</v>
      </c>
      <c r="C171" s="45"/>
      <c r="D171" s="41"/>
      <c r="E171" s="41"/>
      <c r="F171" s="41"/>
      <c r="G171" s="41"/>
    </row>
    <row r="172" spans="1:10" x14ac:dyDescent="0.2">
      <c r="A172" s="39">
        <v>1</v>
      </c>
      <c r="B172" s="63" t="s">
        <v>609</v>
      </c>
      <c r="C172" s="45">
        <v>1991</v>
      </c>
      <c r="D172" s="41"/>
      <c r="E172" s="41"/>
      <c r="F172" s="41"/>
      <c r="G172" s="41"/>
    </row>
    <row r="173" spans="1:10" x14ac:dyDescent="0.2">
      <c r="A173" s="39">
        <v>2</v>
      </c>
      <c r="B173" s="63" t="s">
        <v>614</v>
      </c>
      <c r="C173" s="45"/>
      <c r="D173" s="41"/>
      <c r="E173" s="41"/>
      <c r="F173" s="41"/>
      <c r="G173" s="41"/>
    </row>
    <row r="174" spans="1:10" x14ac:dyDescent="0.2">
      <c r="A174" s="39">
        <v>3</v>
      </c>
      <c r="B174" s="63" t="s">
        <v>610</v>
      </c>
      <c r="C174" s="45">
        <v>1975</v>
      </c>
      <c r="D174" s="41"/>
      <c r="E174" s="41"/>
      <c r="F174" s="41"/>
      <c r="G174" s="41"/>
    </row>
    <row r="175" spans="1:10" x14ac:dyDescent="0.2">
      <c r="A175" s="39">
        <v>4</v>
      </c>
      <c r="B175" s="63" t="s">
        <v>274</v>
      </c>
      <c r="C175" s="45">
        <v>1946</v>
      </c>
      <c r="D175" s="41"/>
      <c r="E175" s="41"/>
      <c r="F175" s="41"/>
      <c r="G175" s="41"/>
    </row>
    <row r="176" spans="1:10" ht="27" x14ac:dyDescent="0.2">
      <c r="A176" s="39">
        <v>5</v>
      </c>
      <c r="B176" s="63" t="s">
        <v>615</v>
      </c>
      <c r="C176" s="45">
        <v>1984</v>
      </c>
      <c r="D176" s="41"/>
      <c r="E176" s="41"/>
      <c r="F176" s="41"/>
      <c r="G176" s="41"/>
    </row>
    <row r="177" spans="1:7" ht="27" x14ac:dyDescent="0.2">
      <c r="A177" s="39">
        <v>6</v>
      </c>
      <c r="B177" s="63" t="s">
        <v>616</v>
      </c>
      <c r="C177" s="45"/>
      <c r="D177" s="41"/>
      <c r="E177" s="41"/>
      <c r="F177" s="41"/>
      <c r="G177" s="41"/>
    </row>
    <row r="178" spans="1:7" x14ac:dyDescent="0.2">
      <c r="A178" s="39">
        <v>7</v>
      </c>
      <c r="B178" s="63" t="s">
        <v>617</v>
      </c>
      <c r="C178" s="45"/>
      <c r="D178" s="41"/>
      <c r="E178" s="41"/>
      <c r="F178" s="41"/>
      <c r="G178" s="41"/>
    </row>
    <row r="179" spans="1:7" x14ac:dyDescent="0.2">
      <c r="A179" s="39">
        <v>8</v>
      </c>
      <c r="B179" s="63" t="s">
        <v>618</v>
      </c>
      <c r="C179" s="45"/>
      <c r="D179" s="41"/>
      <c r="E179" s="41"/>
      <c r="F179" s="41"/>
      <c r="G179" s="41"/>
    </row>
    <row r="180" spans="1:7" x14ac:dyDescent="0.2">
      <c r="A180" s="39">
        <v>9</v>
      </c>
      <c r="B180" s="63" t="s">
        <v>464</v>
      </c>
      <c r="C180" s="45">
        <v>2015</v>
      </c>
      <c r="D180" s="41"/>
      <c r="E180" s="41"/>
      <c r="F180" s="41"/>
      <c r="G180" s="41"/>
    </row>
    <row r="181" spans="1:7" ht="27" x14ac:dyDescent="0.2">
      <c r="A181" s="39">
        <v>10</v>
      </c>
      <c r="B181" s="63" t="s">
        <v>619</v>
      </c>
      <c r="C181" s="45">
        <v>2004</v>
      </c>
      <c r="D181" s="66">
        <v>385999134</v>
      </c>
      <c r="E181" s="222">
        <f>D181*40/100</f>
        <v>154399653.59999999</v>
      </c>
      <c r="F181" s="222">
        <f>D181-E181</f>
        <v>231599480.40000001</v>
      </c>
      <c r="G181" s="41"/>
    </row>
    <row r="182" spans="1:7" x14ac:dyDescent="0.2">
      <c r="A182" s="39">
        <v>11</v>
      </c>
      <c r="B182" s="63" t="s">
        <v>620</v>
      </c>
      <c r="C182" s="45"/>
      <c r="D182" s="41"/>
      <c r="E182" s="41"/>
      <c r="F182" s="41"/>
      <c r="G182" s="41"/>
    </row>
    <row r="183" spans="1:7" x14ac:dyDescent="0.2">
      <c r="A183" s="39">
        <v>12</v>
      </c>
      <c r="B183" s="63" t="s">
        <v>611</v>
      </c>
      <c r="C183" s="45"/>
      <c r="D183" s="41"/>
      <c r="E183" s="41"/>
      <c r="F183" s="41"/>
      <c r="G183" s="41"/>
    </row>
    <row r="184" spans="1:7" ht="27" x14ac:dyDescent="0.2">
      <c r="A184" s="39">
        <v>13</v>
      </c>
      <c r="B184" s="63" t="s">
        <v>612</v>
      </c>
      <c r="C184" s="45"/>
      <c r="D184" s="41"/>
      <c r="E184" s="41"/>
      <c r="F184" s="41"/>
      <c r="G184" s="41"/>
    </row>
    <row r="185" spans="1:7" ht="16.5" x14ac:dyDescent="0.3">
      <c r="A185" s="39">
        <v>14</v>
      </c>
      <c r="B185" s="223" t="s">
        <v>589</v>
      </c>
      <c r="C185" s="45">
        <v>2018</v>
      </c>
      <c r="D185" s="100">
        <v>3071407</v>
      </c>
      <c r="E185" s="102">
        <f>D185*6.67/100</f>
        <v>204862.8469</v>
      </c>
      <c r="F185" s="102">
        <f>D185-E185</f>
        <v>2866544.1530999998</v>
      </c>
      <c r="G185" s="41"/>
    </row>
    <row r="186" spans="1:7" x14ac:dyDescent="0.2">
      <c r="A186" s="39">
        <v>15</v>
      </c>
      <c r="B186" s="63" t="s">
        <v>613</v>
      </c>
      <c r="C186" s="45">
        <v>2018</v>
      </c>
      <c r="D186" s="39">
        <v>5516578</v>
      </c>
      <c r="E186" s="166">
        <f>D186*4/100</f>
        <v>220663.12</v>
      </c>
      <c r="F186" s="166">
        <f>D186-E186</f>
        <v>5295914.88</v>
      </c>
      <c r="G186" s="41"/>
    </row>
    <row r="187" spans="1:7" x14ac:dyDescent="0.2">
      <c r="A187" s="117"/>
      <c r="B187" s="117" t="s">
        <v>221</v>
      </c>
      <c r="C187" s="118"/>
      <c r="D187" s="118"/>
      <c r="E187" s="118"/>
      <c r="F187" s="118"/>
      <c r="G187" s="41"/>
    </row>
    <row r="188" spans="1:7" x14ac:dyDescent="0.2">
      <c r="A188" s="39">
        <v>1</v>
      </c>
      <c r="B188" s="44" t="s">
        <v>222</v>
      </c>
      <c r="C188" s="41">
        <v>1968</v>
      </c>
      <c r="D188" s="41"/>
      <c r="E188" s="41"/>
      <c r="F188" s="41"/>
      <c r="G188" s="130"/>
    </row>
    <row r="189" spans="1:7" x14ac:dyDescent="0.2">
      <c r="A189" s="39">
        <v>2</v>
      </c>
      <c r="B189" s="44" t="s">
        <v>223</v>
      </c>
      <c r="C189" s="41">
        <v>1948</v>
      </c>
      <c r="D189" s="41"/>
      <c r="E189" s="41"/>
      <c r="F189" s="41"/>
      <c r="G189" s="130"/>
    </row>
    <row r="190" spans="1:7" x14ac:dyDescent="0.2">
      <c r="A190" s="39">
        <v>3</v>
      </c>
      <c r="B190" s="55" t="s">
        <v>224</v>
      </c>
      <c r="C190" s="45"/>
      <c r="D190" s="41"/>
      <c r="E190" s="41"/>
      <c r="F190" s="41"/>
      <c r="G190" s="130" t="s">
        <v>568</v>
      </c>
    </row>
    <row r="191" spans="1:7" x14ac:dyDescent="0.2">
      <c r="A191" s="117"/>
      <c r="B191" s="117" t="s">
        <v>225</v>
      </c>
      <c r="C191" s="118"/>
      <c r="D191" s="118"/>
      <c r="E191" s="118"/>
      <c r="F191" s="118"/>
      <c r="G191" s="130"/>
    </row>
    <row r="192" spans="1:7" x14ac:dyDescent="0.2">
      <c r="A192" s="39">
        <v>1</v>
      </c>
      <c r="B192" s="44" t="s">
        <v>226</v>
      </c>
      <c r="C192" s="41">
        <v>1952</v>
      </c>
      <c r="D192" s="41"/>
      <c r="E192" s="41"/>
      <c r="F192" s="41"/>
      <c r="G192" s="130"/>
    </row>
    <row r="193" spans="1:9" x14ac:dyDescent="0.2">
      <c r="A193" s="39">
        <v>2</v>
      </c>
      <c r="B193" s="55" t="s">
        <v>227</v>
      </c>
      <c r="C193" s="41">
        <v>1952</v>
      </c>
      <c r="D193" s="41"/>
      <c r="E193" s="41"/>
      <c r="F193" s="41"/>
      <c r="G193" s="130"/>
    </row>
    <row r="194" spans="1:9" x14ac:dyDescent="0.2">
      <c r="A194" s="39">
        <v>3</v>
      </c>
      <c r="B194" s="55" t="s">
        <v>228</v>
      </c>
      <c r="C194" s="45">
        <v>1940</v>
      </c>
      <c r="D194" s="41"/>
      <c r="E194" s="41"/>
      <c r="F194" s="41"/>
      <c r="G194" s="130"/>
    </row>
    <row r="195" spans="1:9" ht="32.25" customHeight="1" x14ac:dyDescent="0.2">
      <c r="A195" s="39">
        <v>4</v>
      </c>
      <c r="B195" s="55" t="s">
        <v>590</v>
      </c>
      <c r="C195" s="45">
        <v>1952</v>
      </c>
      <c r="D195" s="41">
        <v>1937733</v>
      </c>
      <c r="E195" s="54">
        <f>D195*1.67/100</f>
        <v>32360.141099999997</v>
      </c>
      <c r="F195" s="54">
        <f>D195-E195</f>
        <v>1905372.8589000001</v>
      </c>
      <c r="G195" s="130"/>
    </row>
    <row r="196" spans="1:9" x14ac:dyDescent="0.2">
      <c r="A196" s="39">
        <v>5</v>
      </c>
      <c r="B196" s="55" t="s">
        <v>229</v>
      </c>
      <c r="C196" s="45">
        <v>2009</v>
      </c>
      <c r="D196" s="41">
        <v>1253</v>
      </c>
      <c r="E196" s="54">
        <f>D196*6.67/100</f>
        <v>83.575100000000006</v>
      </c>
      <c r="F196" s="54">
        <f>D196-E196</f>
        <v>1169.4249</v>
      </c>
      <c r="G196" s="130"/>
    </row>
    <row r="197" spans="1:9" x14ac:dyDescent="0.2">
      <c r="A197" s="39">
        <v>6</v>
      </c>
      <c r="B197" s="55" t="s">
        <v>583</v>
      </c>
      <c r="C197" s="45">
        <v>2018</v>
      </c>
      <c r="D197" s="41">
        <v>176410</v>
      </c>
      <c r="E197" s="54">
        <f>D197*5/100</f>
        <v>8820.5</v>
      </c>
      <c r="F197" s="54">
        <f>D197-E197</f>
        <v>167589.5</v>
      </c>
      <c r="G197" s="130"/>
    </row>
    <row r="198" spans="1:9" x14ac:dyDescent="0.2">
      <c r="A198" s="39">
        <v>7</v>
      </c>
      <c r="B198" s="131" t="s">
        <v>591</v>
      </c>
      <c r="C198" s="45">
        <v>2018</v>
      </c>
      <c r="D198" s="41">
        <v>100000</v>
      </c>
      <c r="E198" s="41">
        <f>D198*10/100</f>
        <v>10000</v>
      </c>
      <c r="F198" s="41">
        <f>D198-E198</f>
        <v>90000</v>
      </c>
      <c r="G198" s="130"/>
    </row>
    <row r="199" spans="1:9" x14ac:dyDescent="0.2">
      <c r="A199" s="117"/>
      <c r="B199" s="117" t="s">
        <v>230</v>
      </c>
      <c r="C199" s="118"/>
      <c r="D199" s="118"/>
      <c r="E199" s="118"/>
      <c r="F199" s="118"/>
      <c r="G199" s="130"/>
    </row>
    <row r="200" spans="1:9" x14ac:dyDescent="0.2">
      <c r="A200" s="39">
        <v>1</v>
      </c>
      <c r="B200" s="132" t="s">
        <v>231</v>
      </c>
      <c r="C200" s="41">
        <v>1997</v>
      </c>
      <c r="D200" s="41">
        <v>3313421</v>
      </c>
      <c r="E200" s="54">
        <f>D200*2.8/100</f>
        <v>92775.787999999986</v>
      </c>
      <c r="F200" s="54">
        <f>D200-E200</f>
        <v>3220645.2119999998</v>
      </c>
      <c r="G200" s="130"/>
    </row>
    <row r="201" spans="1:9" x14ac:dyDescent="0.2">
      <c r="A201" s="117"/>
      <c r="B201" s="117" t="s">
        <v>232</v>
      </c>
      <c r="C201" s="118"/>
      <c r="D201" s="118"/>
      <c r="E201" s="118"/>
      <c r="F201" s="118"/>
      <c r="G201" s="130"/>
    </row>
    <row r="202" spans="1:9" x14ac:dyDescent="0.2">
      <c r="A202" s="39">
        <v>1</v>
      </c>
      <c r="B202" s="44" t="s">
        <v>233</v>
      </c>
      <c r="C202" s="41">
        <v>1956</v>
      </c>
      <c r="D202" s="41"/>
      <c r="E202" s="41"/>
      <c r="F202" s="41"/>
      <c r="G202" s="130"/>
    </row>
    <row r="203" spans="1:9" ht="15.75" x14ac:dyDescent="0.25">
      <c r="A203" s="39">
        <v>2</v>
      </c>
      <c r="B203" s="55" t="s">
        <v>234</v>
      </c>
      <c r="C203" s="41">
        <v>2001</v>
      </c>
      <c r="D203" s="41">
        <v>1300135</v>
      </c>
      <c r="E203" s="54">
        <f>D203*2.4/100</f>
        <v>31203.24</v>
      </c>
      <c r="F203" s="54">
        <f>D203-E203</f>
        <v>1268931.76</v>
      </c>
      <c r="G203" s="130"/>
      <c r="I203" s="84"/>
    </row>
    <row r="204" spans="1:9" x14ac:dyDescent="0.2">
      <c r="A204" s="39">
        <v>3</v>
      </c>
      <c r="B204" s="55" t="s">
        <v>235</v>
      </c>
      <c r="C204" s="45">
        <v>2002</v>
      </c>
      <c r="D204" s="41">
        <v>4416888</v>
      </c>
      <c r="E204" s="54">
        <f>D204*2.5/100</f>
        <v>110422.2</v>
      </c>
      <c r="F204" s="54">
        <f t="shared" ref="F204:F206" si="1">D204-E204</f>
        <v>4306465.8</v>
      </c>
      <c r="G204" s="130"/>
    </row>
    <row r="205" spans="1:9" x14ac:dyDescent="0.2">
      <c r="A205" s="39">
        <v>4</v>
      </c>
      <c r="B205" s="55" t="s">
        <v>236</v>
      </c>
      <c r="C205" s="45">
        <v>2005</v>
      </c>
      <c r="D205" s="41">
        <v>392000</v>
      </c>
      <c r="E205" s="41">
        <f>D205*5/100</f>
        <v>19600</v>
      </c>
      <c r="F205" s="54">
        <f t="shared" si="1"/>
        <v>372400</v>
      </c>
      <c r="G205" s="130"/>
    </row>
    <row r="206" spans="1:9" x14ac:dyDescent="0.2">
      <c r="A206" s="39">
        <v>5</v>
      </c>
      <c r="B206" s="55" t="s">
        <v>237</v>
      </c>
      <c r="C206" s="45">
        <v>2008</v>
      </c>
      <c r="D206" s="41">
        <v>7300122</v>
      </c>
      <c r="E206" s="54">
        <f>D206*3.33/100</f>
        <v>243094.0626</v>
      </c>
      <c r="F206" s="54">
        <f t="shared" si="1"/>
        <v>7057027.9374000002</v>
      </c>
      <c r="G206" s="130"/>
    </row>
    <row r="207" spans="1:9" ht="16.5" x14ac:dyDescent="0.3">
      <c r="A207" s="39">
        <v>6</v>
      </c>
      <c r="B207" s="101" t="s">
        <v>589</v>
      </c>
      <c r="C207" s="45">
        <v>2018</v>
      </c>
      <c r="D207" s="100">
        <v>3071407</v>
      </c>
      <c r="E207" s="102">
        <f>D207*6.67/100</f>
        <v>204862.8469</v>
      </c>
      <c r="F207" s="102">
        <f>D207-E207</f>
        <v>2866544.1530999998</v>
      </c>
      <c r="G207" s="130"/>
    </row>
    <row r="208" spans="1:9" x14ac:dyDescent="0.2">
      <c r="A208" s="117"/>
      <c r="B208" s="117" t="s">
        <v>238</v>
      </c>
      <c r="C208" s="118"/>
      <c r="D208" s="118"/>
      <c r="E208" s="118"/>
      <c r="F208" s="118"/>
      <c r="G208" s="130"/>
    </row>
    <row r="209" spans="1:9" x14ac:dyDescent="0.2">
      <c r="A209" s="39">
        <v>1</v>
      </c>
      <c r="B209" s="44" t="s">
        <v>451</v>
      </c>
      <c r="C209" s="41">
        <v>2008</v>
      </c>
      <c r="D209" s="41"/>
      <c r="E209" s="41"/>
      <c r="F209" s="41"/>
      <c r="G209" s="130" t="s">
        <v>569</v>
      </c>
    </row>
    <row r="210" spans="1:9" x14ac:dyDescent="0.2">
      <c r="A210" s="39">
        <v>2</v>
      </c>
      <c r="B210" s="55" t="s">
        <v>239</v>
      </c>
      <c r="C210" s="41">
        <v>1997</v>
      </c>
      <c r="D210" s="41"/>
      <c r="E210" s="41"/>
      <c r="F210" s="41"/>
      <c r="G210" s="130" t="s">
        <v>570</v>
      </c>
    </row>
    <row r="211" spans="1:9" x14ac:dyDescent="0.2">
      <c r="A211" s="39">
        <v>3</v>
      </c>
      <c r="B211" s="55" t="s">
        <v>234</v>
      </c>
      <c r="C211" s="45"/>
      <c r="D211" s="41"/>
      <c r="E211" s="41"/>
      <c r="F211" s="41"/>
      <c r="G211" s="130" t="s">
        <v>571</v>
      </c>
    </row>
    <row r="212" spans="1:9" x14ac:dyDescent="0.2">
      <c r="A212" s="39">
        <v>4</v>
      </c>
      <c r="B212" s="55" t="s">
        <v>452</v>
      </c>
      <c r="C212" s="45"/>
      <c r="D212" s="41"/>
      <c r="E212" s="41"/>
      <c r="F212" s="41"/>
      <c r="G212" s="130"/>
    </row>
    <row r="213" spans="1:9" x14ac:dyDescent="0.2">
      <c r="A213" s="39">
        <v>5</v>
      </c>
      <c r="B213" s="55" t="s">
        <v>247</v>
      </c>
      <c r="C213" s="45" t="s">
        <v>453</v>
      </c>
      <c r="D213" s="41"/>
      <c r="E213" s="41"/>
      <c r="F213" s="41"/>
      <c r="G213" s="130"/>
    </row>
    <row r="214" spans="1:9" x14ac:dyDescent="0.2">
      <c r="A214" s="39">
        <v>6</v>
      </c>
      <c r="B214" s="55" t="s">
        <v>454</v>
      </c>
      <c r="C214" s="45">
        <v>1950</v>
      </c>
      <c r="D214" s="41"/>
      <c r="E214" s="41"/>
      <c r="F214" s="41"/>
      <c r="G214" s="130"/>
    </row>
    <row r="215" spans="1:9" x14ac:dyDescent="0.2">
      <c r="A215" s="39">
        <v>7</v>
      </c>
      <c r="B215" s="55" t="s">
        <v>455</v>
      </c>
      <c r="C215" s="45">
        <v>2002</v>
      </c>
      <c r="D215" s="41"/>
      <c r="E215" s="41"/>
      <c r="F215" s="41"/>
      <c r="G215" s="130"/>
      <c r="I215" s="156"/>
    </row>
    <row r="216" spans="1:9" x14ac:dyDescent="0.2">
      <c r="A216" s="39">
        <v>8</v>
      </c>
      <c r="B216" s="55" t="s">
        <v>456</v>
      </c>
      <c r="C216" s="45"/>
      <c r="D216" s="41"/>
      <c r="E216" s="41"/>
      <c r="F216" s="41"/>
      <c r="G216" s="130"/>
    </row>
    <row r="217" spans="1:9" x14ac:dyDescent="0.2">
      <c r="A217" s="39">
        <v>9</v>
      </c>
      <c r="B217" s="40" t="s">
        <v>218</v>
      </c>
      <c r="C217" s="45"/>
      <c r="D217" s="41"/>
      <c r="E217" s="41"/>
      <c r="F217" s="41"/>
      <c r="G217" s="130" t="s">
        <v>572</v>
      </c>
    </row>
    <row r="218" spans="1:9" x14ac:dyDescent="0.2">
      <c r="A218" s="39">
        <v>10</v>
      </c>
      <c r="B218" s="55" t="s">
        <v>240</v>
      </c>
      <c r="C218" s="45"/>
      <c r="D218" s="41"/>
      <c r="E218" s="41"/>
      <c r="F218" s="41"/>
      <c r="G218" s="130" t="s">
        <v>573</v>
      </c>
    </row>
    <row r="219" spans="1:9" x14ac:dyDescent="0.2">
      <c r="A219" s="39">
        <v>11</v>
      </c>
      <c r="B219" s="55" t="s">
        <v>476</v>
      </c>
      <c r="C219" s="45"/>
      <c r="D219" s="41"/>
      <c r="E219" s="41"/>
      <c r="F219" s="41"/>
      <c r="G219" s="130"/>
    </row>
    <row r="220" spans="1:9" x14ac:dyDescent="0.2">
      <c r="A220" s="117"/>
      <c r="B220" s="117" t="s">
        <v>241</v>
      </c>
      <c r="C220" s="118"/>
      <c r="D220" s="118"/>
      <c r="E220" s="118"/>
      <c r="F220" s="118"/>
      <c r="G220" s="130"/>
    </row>
    <row r="221" spans="1:9" x14ac:dyDescent="0.2">
      <c r="A221" s="39">
        <v>1</v>
      </c>
      <c r="B221" s="44" t="s">
        <v>242</v>
      </c>
      <c r="C221" s="41"/>
      <c r="D221" s="41"/>
      <c r="E221" s="41"/>
      <c r="F221" s="41"/>
      <c r="G221" s="130"/>
    </row>
    <row r="222" spans="1:9" ht="16.5" x14ac:dyDescent="0.3">
      <c r="A222" s="39">
        <v>2</v>
      </c>
      <c r="B222" s="101" t="s">
        <v>589</v>
      </c>
      <c r="C222" s="45">
        <v>2018</v>
      </c>
      <c r="D222" s="100">
        <v>3071407</v>
      </c>
      <c r="E222" s="102">
        <f>D222*6.67/100</f>
        <v>204862.8469</v>
      </c>
      <c r="F222" s="102">
        <f>D222-E222</f>
        <v>2866544.1530999998</v>
      </c>
      <c r="G222" s="130"/>
    </row>
    <row r="223" spans="1:9" x14ac:dyDescent="0.2">
      <c r="A223" s="39"/>
      <c r="B223" s="117" t="s">
        <v>243</v>
      </c>
      <c r="C223" s="41"/>
      <c r="D223" s="41"/>
      <c r="E223" s="41"/>
      <c r="F223" s="41"/>
      <c r="G223" s="130"/>
    </row>
    <row r="224" spans="1:9" x14ac:dyDescent="0.2">
      <c r="A224" s="39">
        <v>1</v>
      </c>
      <c r="B224" s="55" t="s">
        <v>236</v>
      </c>
      <c r="C224" s="45">
        <v>2016</v>
      </c>
      <c r="D224" s="41">
        <v>4698430</v>
      </c>
      <c r="E224" s="54">
        <f>D224*5/100</f>
        <v>234921.5</v>
      </c>
      <c r="F224" s="54">
        <f>D224-E224</f>
        <v>4463508.5</v>
      </c>
      <c r="G224" s="130"/>
    </row>
    <row r="225" spans="1:7" x14ac:dyDescent="0.2">
      <c r="A225" s="39">
        <v>2</v>
      </c>
      <c r="B225" s="55" t="s">
        <v>244</v>
      </c>
      <c r="C225" s="45">
        <v>2015</v>
      </c>
      <c r="D225" s="45">
        <v>446737</v>
      </c>
      <c r="E225" s="172">
        <f>D225*12/100</f>
        <v>53608.44</v>
      </c>
      <c r="F225" s="172">
        <f>D225-E225</f>
        <v>393128.56</v>
      </c>
      <c r="G225" s="130"/>
    </row>
    <row r="226" spans="1:7" x14ac:dyDescent="0.2">
      <c r="A226" s="39"/>
      <c r="B226" s="117" t="s">
        <v>245</v>
      </c>
      <c r="C226" s="41"/>
      <c r="D226" s="41"/>
      <c r="E226" s="41"/>
      <c r="F226" s="41"/>
      <c r="G226" s="130"/>
    </row>
    <row r="227" spans="1:7" ht="30" x14ac:dyDescent="0.2">
      <c r="A227" s="39">
        <v>1</v>
      </c>
      <c r="B227" s="55" t="s">
        <v>246</v>
      </c>
      <c r="C227" s="45"/>
      <c r="D227" s="41"/>
      <c r="E227" s="41"/>
      <c r="F227" s="41"/>
      <c r="G227" s="130"/>
    </row>
    <row r="228" spans="1:7" x14ac:dyDescent="0.2">
      <c r="A228" s="39">
        <v>2</v>
      </c>
      <c r="B228" s="55" t="s">
        <v>247</v>
      </c>
      <c r="C228" s="45"/>
      <c r="D228" s="45"/>
      <c r="E228" s="45"/>
      <c r="F228" s="45"/>
      <c r="G228" s="130"/>
    </row>
    <row r="229" spans="1:7" ht="15.75" x14ac:dyDescent="0.25">
      <c r="A229" s="39">
        <v>3</v>
      </c>
      <c r="B229" s="133" t="s">
        <v>471</v>
      </c>
      <c r="C229" s="134"/>
      <c r="D229" s="134"/>
      <c r="E229" s="134"/>
      <c r="F229" s="134"/>
      <c r="G229" s="130"/>
    </row>
    <row r="230" spans="1:7" x14ac:dyDescent="0.2">
      <c r="A230" s="39">
        <v>4</v>
      </c>
      <c r="B230" s="55" t="s">
        <v>248</v>
      </c>
      <c r="C230" s="134"/>
      <c r="D230" s="134"/>
      <c r="E230" s="134"/>
      <c r="F230" s="134"/>
      <c r="G230" s="130"/>
    </row>
    <row r="231" spans="1:7" ht="15.75" x14ac:dyDescent="0.25">
      <c r="A231" s="39">
        <v>5</v>
      </c>
      <c r="B231" s="133" t="s">
        <v>249</v>
      </c>
      <c r="C231" s="134"/>
      <c r="D231" s="134"/>
      <c r="E231" s="134"/>
      <c r="F231" s="134"/>
      <c r="G231" s="130"/>
    </row>
    <row r="232" spans="1:7" ht="15.75" x14ac:dyDescent="0.25">
      <c r="A232" s="39">
        <v>6</v>
      </c>
      <c r="B232" s="133" t="s">
        <v>250</v>
      </c>
      <c r="C232" s="135">
        <v>1962</v>
      </c>
      <c r="D232" s="135">
        <v>138580</v>
      </c>
      <c r="E232" s="171">
        <f>D232*13/100</f>
        <v>18015.400000000001</v>
      </c>
      <c r="F232" s="171">
        <f>D232-E232</f>
        <v>120564.6</v>
      </c>
      <c r="G232" s="130"/>
    </row>
    <row r="233" spans="1:7" ht="15.75" x14ac:dyDescent="0.25">
      <c r="A233" s="39">
        <v>7</v>
      </c>
      <c r="B233" s="133" t="s">
        <v>251</v>
      </c>
      <c r="C233" s="135"/>
      <c r="D233" s="135"/>
      <c r="E233" s="135"/>
      <c r="F233" s="135"/>
      <c r="G233" s="130"/>
    </row>
    <row r="234" spans="1:7" ht="15.75" x14ac:dyDescent="0.25">
      <c r="A234" s="39">
        <v>8</v>
      </c>
      <c r="B234" s="133" t="s">
        <v>252</v>
      </c>
      <c r="C234" s="135">
        <v>1997</v>
      </c>
      <c r="D234" s="135">
        <v>116250</v>
      </c>
      <c r="E234" s="171">
        <f>D234*7/100</f>
        <v>8137.5</v>
      </c>
      <c r="F234" s="171">
        <f>D234-E234</f>
        <v>108112.5</v>
      </c>
      <c r="G234" s="130"/>
    </row>
    <row r="235" spans="1:7" ht="33.75" customHeight="1" x14ac:dyDescent="0.2">
      <c r="A235" s="39">
        <v>8</v>
      </c>
      <c r="B235" s="63" t="s">
        <v>579</v>
      </c>
      <c r="C235" s="135">
        <v>2018</v>
      </c>
      <c r="D235" s="135">
        <v>3506752</v>
      </c>
      <c r="E235" s="171">
        <f>D235*4/100</f>
        <v>140270.07999999999</v>
      </c>
      <c r="F235" s="171">
        <f>D235-E235</f>
        <v>3366481.9199999999</v>
      </c>
      <c r="G235" s="130"/>
    </row>
    <row r="236" spans="1:7" x14ac:dyDescent="0.2">
      <c r="A236" s="39"/>
      <c r="B236" s="117" t="s">
        <v>253</v>
      </c>
      <c r="C236" s="41"/>
      <c r="D236" s="41"/>
      <c r="E236" s="41"/>
      <c r="F236" s="41"/>
      <c r="G236" s="130"/>
    </row>
    <row r="237" spans="1:7" ht="30" x14ac:dyDescent="0.2">
      <c r="A237" s="39">
        <v>1</v>
      </c>
      <c r="B237" s="55" t="s">
        <v>254</v>
      </c>
      <c r="C237" s="56">
        <v>1945</v>
      </c>
      <c r="D237" s="41"/>
      <c r="E237" s="41"/>
      <c r="F237" s="41"/>
      <c r="G237" s="130"/>
    </row>
    <row r="238" spans="1:7" ht="30" x14ac:dyDescent="0.2">
      <c r="A238" s="39">
        <v>2</v>
      </c>
      <c r="B238" s="55" t="s">
        <v>462</v>
      </c>
      <c r="C238" s="56"/>
      <c r="D238" s="41"/>
      <c r="E238" s="41"/>
      <c r="F238" s="41"/>
      <c r="G238" s="130"/>
    </row>
    <row r="239" spans="1:7" x14ac:dyDescent="0.2">
      <c r="A239" s="39">
        <v>3</v>
      </c>
      <c r="B239" s="55" t="s">
        <v>255</v>
      </c>
      <c r="C239" s="56">
        <v>2013</v>
      </c>
      <c r="D239" s="45">
        <v>1000000</v>
      </c>
      <c r="E239" s="45">
        <f>D239*8.3/100</f>
        <v>83000.000000000015</v>
      </c>
      <c r="F239" s="45">
        <f>D239-E239</f>
        <v>917000</v>
      </c>
      <c r="G239" s="130"/>
    </row>
    <row r="240" spans="1:7" ht="15.75" x14ac:dyDescent="0.25">
      <c r="A240" s="39">
        <v>4</v>
      </c>
      <c r="B240" s="133" t="s">
        <v>256</v>
      </c>
      <c r="C240" s="136">
        <v>2014</v>
      </c>
      <c r="D240" s="137">
        <v>500000</v>
      </c>
      <c r="E240" s="137">
        <f>D240*12.5/100</f>
        <v>62500</v>
      </c>
      <c r="F240" s="45">
        <f t="shared" ref="F240:F241" si="2">D240-E240</f>
        <v>437500</v>
      </c>
      <c r="G240" s="130"/>
    </row>
    <row r="241" spans="1:7" ht="15.75" x14ac:dyDescent="0.25">
      <c r="A241" s="39">
        <v>5</v>
      </c>
      <c r="B241" s="133" t="s">
        <v>257</v>
      </c>
      <c r="C241" s="136">
        <v>2014</v>
      </c>
      <c r="D241" s="137">
        <v>3000000</v>
      </c>
      <c r="E241" s="137">
        <f>D241*6.67/100</f>
        <v>200100</v>
      </c>
      <c r="F241" s="45">
        <f t="shared" si="2"/>
        <v>2799900</v>
      </c>
      <c r="G241" s="130"/>
    </row>
    <row r="242" spans="1:7" ht="15.75" x14ac:dyDescent="0.25">
      <c r="A242" s="39">
        <v>6</v>
      </c>
      <c r="B242" s="133" t="s">
        <v>258</v>
      </c>
      <c r="C242" s="136">
        <v>2010</v>
      </c>
      <c r="D242" s="137"/>
      <c r="E242" s="137"/>
      <c r="F242" s="137"/>
      <c r="G242" s="130"/>
    </row>
    <row r="243" spans="1:7" ht="15.75" x14ac:dyDescent="0.25">
      <c r="A243" s="39">
        <v>7</v>
      </c>
      <c r="B243" s="133" t="s">
        <v>259</v>
      </c>
      <c r="C243" s="136">
        <v>2014</v>
      </c>
      <c r="D243" s="137"/>
      <c r="E243" s="137"/>
      <c r="F243" s="137"/>
      <c r="G243" s="130"/>
    </row>
    <row r="244" spans="1:7" ht="31.5" x14ac:dyDescent="0.2">
      <c r="A244" s="39">
        <v>8</v>
      </c>
      <c r="B244" s="138" t="s">
        <v>606</v>
      </c>
      <c r="C244" s="139">
        <v>2015</v>
      </c>
      <c r="D244" s="136">
        <v>1908000</v>
      </c>
      <c r="E244" s="136"/>
      <c r="F244" s="136">
        <v>1908000</v>
      </c>
      <c r="G244" s="130"/>
    </row>
    <row r="245" spans="1:7" ht="15.75" x14ac:dyDescent="0.2">
      <c r="A245" s="39">
        <v>9</v>
      </c>
      <c r="B245" s="140" t="s">
        <v>480</v>
      </c>
      <c r="C245" s="139">
        <v>1970</v>
      </c>
      <c r="D245" s="136"/>
      <c r="E245" s="136"/>
      <c r="F245" s="136"/>
      <c r="G245" s="130"/>
    </row>
    <row r="246" spans="1:7" ht="15.75" x14ac:dyDescent="0.2">
      <c r="A246" s="39">
        <v>10</v>
      </c>
      <c r="B246" s="140" t="s">
        <v>624</v>
      </c>
      <c r="C246" s="139">
        <v>2018</v>
      </c>
      <c r="D246" s="136">
        <v>4611307</v>
      </c>
      <c r="E246" s="170">
        <f>D246*4/100</f>
        <v>184452.28</v>
      </c>
      <c r="F246" s="170">
        <f>D246-E246</f>
        <v>4426854.72</v>
      </c>
      <c r="G246" s="130"/>
    </row>
    <row r="247" spans="1:7" x14ac:dyDescent="0.2">
      <c r="A247" s="39"/>
      <c r="B247" s="117" t="s">
        <v>260</v>
      </c>
      <c r="C247" s="41"/>
      <c r="D247" s="39"/>
      <c r="E247" s="39"/>
      <c r="F247" s="39"/>
      <c r="G247" s="130"/>
    </row>
    <row r="248" spans="1:7" ht="34.5" x14ac:dyDescent="0.2">
      <c r="A248" s="136">
        <v>1</v>
      </c>
      <c r="B248" s="57" t="s">
        <v>261</v>
      </c>
      <c r="C248" s="136">
        <v>2017</v>
      </c>
      <c r="D248" s="136">
        <v>2953000</v>
      </c>
      <c r="E248" s="136"/>
      <c r="F248" s="136">
        <v>2953000</v>
      </c>
      <c r="G248" s="130"/>
    </row>
    <row r="249" spans="1:7" ht="17.25" x14ac:dyDescent="0.2">
      <c r="A249" s="88">
        <v>2</v>
      </c>
      <c r="B249" s="57" t="s">
        <v>262</v>
      </c>
      <c r="C249" s="58">
        <v>2017</v>
      </c>
      <c r="D249" s="88">
        <v>811453</v>
      </c>
      <c r="E249" s="220">
        <f>D249*4/100</f>
        <v>32458.12</v>
      </c>
      <c r="F249" s="88">
        <v>811453</v>
      </c>
      <c r="G249" s="130"/>
    </row>
    <row r="250" spans="1:7" x14ac:dyDescent="0.2">
      <c r="A250" s="39"/>
      <c r="B250" s="117" t="s">
        <v>263</v>
      </c>
      <c r="C250" s="41"/>
      <c r="D250" s="41"/>
      <c r="E250" s="41"/>
      <c r="F250" s="41"/>
      <c r="G250" s="130"/>
    </row>
    <row r="251" spans="1:7" ht="17.25" x14ac:dyDescent="0.25">
      <c r="A251" s="88">
        <v>1</v>
      </c>
      <c r="B251" s="133" t="s">
        <v>247</v>
      </c>
      <c r="C251" s="136">
        <v>1967</v>
      </c>
      <c r="D251" s="133"/>
      <c r="E251" s="133"/>
      <c r="F251" s="133"/>
      <c r="G251" s="130"/>
    </row>
    <row r="252" spans="1:7" ht="31.5" x14ac:dyDescent="0.25">
      <c r="A252" s="136">
        <v>2</v>
      </c>
      <c r="B252" s="141" t="s">
        <v>264</v>
      </c>
      <c r="C252" s="139">
        <v>1970</v>
      </c>
      <c r="D252" s="133"/>
      <c r="E252" s="133"/>
      <c r="F252" s="133"/>
      <c r="G252" s="130"/>
    </row>
    <row r="253" spans="1:7" ht="17.25" x14ac:dyDescent="0.25">
      <c r="A253" s="88">
        <v>3</v>
      </c>
      <c r="B253" s="141" t="s">
        <v>265</v>
      </c>
      <c r="C253" s="136">
        <v>1975</v>
      </c>
      <c r="D253" s="133"/>
      <c r="E253" s="133"/>
      <c r="F253" s="133"/>
      <c r="G253" s="130"/>
    </row>
    <row r="254" spans="1:7" ht="15.75" x14ac:dyDescent="0.25">
      <c r="A254" s="136">
        <v>4</v>
      </c>
      <c r="B254" s="133" t="s">
        <v>266</v>
      </c>
      <c r="C254" s="136">
        <v>1650</v>
      </c>
      <c r="D254" s="133"/>
      <c r="E254" s="133"/>
      <c r="F254" s="133"/>
      <c r="G254" s="130"/>
    </row>
    <row r="255" spans="1:7" ht="17.25" x14ac:dyDescent="0.25">
      <c r="A255" s="88">
        <v>5</v>
      </c>
      <c r="B255" s="133" t="s">
        <v>228</v>
      </c>
      <c r="C255" s="136">
        <v>1960</v>
      </c>
      <c r="D255" s="133"/>
      <c r="E255" s="133"/>
      <c r="F255" s="133"/>
      <c r="G255" s="130"/>
    </row>
    <row r="256" spans="1:7" ht="15.75" x14ac:dyDescent="0.25">
      <c r="A256" s="136">
        <v>6</v>
      </c>
      <c r="B256" s="133" t="s">
        <v>267</v>
      </c>
      <c r="C256" s="136">
        <v>2015</v>
      </c>
      <c r="D256" s="136">
        <v>81000</v>
      </c>
      <c r="E256" s="136"/>
      <c r="F256" s="136">
        <v>81000</v>
      </c>
      <c r="G256" s="130"/>
    </row>
    <row r="257" spans="1:8" x14ac:dyDescent="0.2">
      <c r="A257" s="39"/>
      <c r="B257" s="117" t="s">
        <v>268</v>
      </c>
      <c r="C257" s="41"/>
      <c r="D257" s="41"/>
      <c r="E257" s="41"/>
      <c r="F257" s="41"/>
      <c r="G257" s="130"/>
    </row>
    <row r="258" spans="1:8" x14ac:dyDescent="0.2">
      <c r="A258" s="39">
        <v>1</v>
      </c>
      <c r="B258" s="55" t="s">
        <v>269</v>
      </c>
      <c r="C258" s="56">
        <v>1978</v>
      </c>
      <c r="D258" s="41"/>
      <c r="E258" s="41"/>
      <c r="F258" s="41"/>
      <c r="G258" s="130"/>
    </row>
    <row r="259" spans="1:8" x14ac:dyDescent="0.2">
      <c r="A259" s="39">
        <v>2</v>
      </c>
      <c r="B259" s="55" t="s">
        <v>270</v>
      </c>
      <c r="C259" s="56">
        <v>2004</v>
      </c>
      <c r="D259" s="45"/>
      <c r="E259" s="45"/>
      <c r="F259" s="45"/>
      <c r="G259" s="130"/>
    </row>
    <row r="260" spans="1:8" ht="15.75" x14ac:dyDescent="0.25">
      <c r="A260" s="39">
        <v>3</v>
      </c>
      <c r="B260" s="133" t="s">
        <v>247</v>
      </c>
      <c r="C260" s="135">
        <v>1971</v>
      </c>
      <c r="D260" s="137"/>
      <c r="E260" s="137"/>
      <c r="F260" s="137"/>
      <c r="G260" s="130"/>
    </row>
    <row r="261" spans="1:8" ht="15.75" x14ac:dyDescent="0.25">
      <c r="A261" s="39">
        <v>4</v>
      </c>
      <c r="B261" s="133" t="s">
        <v>271</v>
      </c>
      <c r="C261" s="136">
        <v>1271</v>
      </c>
      <c r="D261" s="137"/>
      <c r="E261" s="137"/>
      <c r="F261" s="137"/>
      <c r="G261" s="130"/>
    </row>
    <row r="262" spans="1:8" ht="15.75" x14ac:dyDescent="0.25">
      <c r="A262" s="39">
        <v>5</v>
      </c>
      <c r="B262" s="133" t="s">
        <v>266</v>
      </c>
      <c r="C262" s="136">
        <v>1370</v>
      </c>
      <c r="D262" s="137"/>
      <c r="E262" s="137"/>
      <c r="F262" s="137"/>
      <c r="G262" s="130"/>
    </row>
    <row r="263" spans="1:8" ht="15.75" x14ac:dyDescent="0.25">
      <c r="A263" s="39">
        <v>6</v>
      </c>
      <c r="B263" s="133" t="s">
        <v>266</v>
      </c>
      <c r="C263" s="136">
        <v>1666</v>
      </c>
      <c r="D263" s="137"/>
      <c r="E263" s="137"/>
      <c r="F263" s="137"/>
      <c r="G263" s="130"/>
    </row>
    <row r="264" spans="1:8" ht="15.75" x14ac:dyDescent="0.25">
      <c r="A264" s="39">
        <v>7</v>
      </c>
      <c r="B264" s="133" t="s">
        <v>266</v>
      </c>
      <c r="C264" s="136">
        <v>1986</v>
      </c>
      <c r="D264" s="137"/>
      <c r="E264" s="137"/>
      <c r="F264" s="137"/>
      <c r="G264" s="130"/>
    </row>
    <row r="265" spans="1:8" ht="15.75" x14ac:dyDescent="0.25">
      <c r="A265" s="39">
        <v>8</v>
      </c>
      <c r="B265" s="133" t="s">
        <v>272</v>
      </c>
      <c r="C265" s="136">
        <v>1983</v>
      </c>
      <c r="D265" s="137"/>
      <c r="E265" s="137"/>
      <c r="F265" s="137"/>
      <c r="G265" s="130"/>
    </row>
    <row r="266" spans="1:8" ht="15.75" x14ac:dyDescent="0.25">
      <c r="A266" s="39">
        <v>9</v>
      </c>
      <c r="B266" s="133" t="s">
        <v>228</v>
      </c>
      <c r="C266" s="136"/>
      <c r="D266" s="137"/>
      <c r="E266" s="137"/>
      <c r="F266" s="137"/>
      <c r="G266" s="130"/>
    </row>
    <row r="267" spans="1:8" ht="15.75" x14ac:dyDescent="0.25">
      <c r="A267" s="39">
        <v>10</v>
      </c>
      <c r="B267" s="133" t="s">
        <v>248</v>
      </c>
      <c r="C267" s="136">
        <v>1965</v>
      </c>
      <c r="D267" s="137"/>
      <c r="E267" s="137"/>
      <c r="F267" s="137"/>
      <c r="G267" s="130"/>
      <c r="H267" s="42"/>
    </row>
    <row r="268" spans="1:8" ht="15.75" x14ac:dyDescent="0.25">
      <c r="A268" s="39">
        <v>11</v>
      </c>
      <c r="B268" s="133" t="s">
        <v>436</v>
      </c>
      <c r="C268" s="41">
        <v>2017</v>
      </c>
      <c r="D268" s="130">
        <v>325452208</v>
      </c>
      <c r="E268" s="174">
        <f>D268*5/100</f>
        <v>16272610.4</v>
      </c>
      <c r="F268" s="174">
        <f>D268-E268</f>
        <v>309179597.60000002</v>
      </c>
      <c r="G268" s="130" t="s">
        <v>458</v>
      </c>
      <c r="H268" s="85"/>
    </row>
    <row r="269" spans="1:8" x14ac:dyDescent="0.2">
      <c r="A269" s="39"/>
      <c r="B269" s="117" t="s">
        <v>273</v>
      </c>
      <c r="C269" s="41"/>
      <c r="D269" s="130"/>
      <c r="E269" s="130"/>
      <c r="F269" s="130"/>
      <c r="G269" s="130"/>
      <c r="H269" s="42"/>
    </row>
    <row r="270" spans="1:8" ht="15.75" x14ac:dyDescent="0.25">
      <c r="A270" s="39">
        <v>1</v>
      </c>
      <c r="B270" s="142" t="s">
        <v>274</v>
      </c>
      <c r="C270" s="136">
        <v>1965</v>
      </c>
      <c r="D270" s="173">
        <v>457</v>
      </c>
      <c r="E270" s="173"/>
      <c r="F270" s="173">
        <v>457</v>
      </c>
      <c r="G270" s="130"/>
      <c r="H270" s="42"/>
    </row>
    <row r="271" spans="1:8" ht="31.5" x14ac:dyDescent="0.2">
      <c r="A271" s="39">
        <v>2</v>
      </c>
      <c r="B271" s="78" t="s">
        <v>466</v>
      </c>
      <c r="C271" s="136">
        <v>1965</v>
      </c>
      <c r="D271" s="62">
        <v>350419218</v>
      </c>
      <c r="E271" s="62">
        <f>D271*5/100</f>
        <v>17520960.899999999</v>
      </c>
      <c r="F271" s="62">
        <f>D271-E271</f>
        <v>332898257.10000002</v>
      </c>
      <c r="G271" s="130"/>
      <c r="H271" s="69"/>
    </row>
    <row r="272" spans="1:8" x14ac:dyDescent="0.2">
      <c r="A272" s="39"/>
      <c r="B272" s="117" t="s">
        <v>275</v>
      </c>
      <c r="C272" s="41"/>
      <c r="D272" s="41"/>
      <c r="E272" s="41"/>
      <c r="F272" s="41"/>
      <c r="G272" s="130"/>
      <c r="H272" s="42"/>
    </row>
    <row r="273" spans="1:7" ht="15.75" x14ac:dyDescent="0.25">
      <c r="A273" s="39">
        <v>1</v>
      </c>
      <c r="B273" s="133" t="s">
        <v>276</v>
      </c>
      <c r="C273" s="136">
        <v>1982</v>
      </c>
      <c r="D273" s="137"/>
      <c r="E273" s="137"/>
      <c r="F273" s="137"/>
      <c r="G273" s="130" t="s">
        <v>574</v>
      </c>
    </row>
    <row r="274" spans="1:7" ht="15.75" x14ac:dyDescent="0.25">
      <c r="A274" s="39">
        <v>2</v>
      </c>
      <c r="B274" s="133" t="s">
        <v>227</v>
      </c>
      <c r="C274" s="136">
        <v>1986</v>
      </c>
      <c r="D274" s="137"/>
      <c r="E274" s="137"/>
      <c r="F274" s="137"/>
      <c r="G274" s="130" t="s">
        <v>575</v>
      </c>
    </row>
    <row r="275" spans="1:7" ht="15.75" x14ac:dyDescent="0.25">
      <c r="A275" s="39">
        <v>3</v>
      </c>
      <c r="B275" s="133" t="s">
        <v>277</v>
      </c>
      <c r="C275" s="133"/>
      <c r="D275" s="133"/>
      <c r="E275" s="133"/>
      <c r="F275" s="133"/>
      <c r="G275" s="130" t="s">
        <v>576</v>
      </c>
    </row>
    <row r="276" spans="1:7" ht="15.75" x14ac:dyDescent="0.25">
      <c r="A276" s="39">
        <v>4</v>
      </c>
      <c r="B276" s="133" t="s">
        <v>481</v>
      </c>
      <c r="C276" s="133"/>
      <c r="D276" s="133"/>
      <c r="E276" s="133"/>
      <c r="F276" s="133"/>
      <c r="G276" s="130"/>
    </row>
    <row r="277" spans="1:7" ht="15.75" x14ac:dyDescent="0.25">
      <c r="A277" s="39">
        <v>5</v>
      </c>
      <c r="B277" s="133" t="s">
        <v>460</v>
      </c>
      <c r="C277" s="133"/>
      <c r="D277" s="133"/>
      <c r="E277" s="133"/>
      <c r="F277" s="133"/>
      <c r="G277" s="130"/>
    </row>
    <row r="278" spans="1:7" ht="15.75" x14ac:dyDescent="0.25">
      <c r="A278" s="39">
        <v>6</v>
      </c>
      <c r="B278" s="133" t="s">
        <v>465</v>
      </c>
      <c r="C278" s="133"/>
      <c r="D278" s="133"/>
      <c r="E278" s="133"/>
      <c r="F278" s="133"/>
      <c r="G278" s="130"/>
    </row>
    <row r="279" spans="1:7" ht="40.5" customHeight="1" x14ac:dyDescent="0.25">
      <c r="A279" s="39">
        <v>7</v>
      </c>
      <c r="B279" s="133" t="s">
        <v>220</v>
      </c>
      <c r="C279" s="136"/>
      <c r="D279" s="133"/>
      <c r="E279" s="133"/>
      <c r="F279" s="133"/>
      <c r="G279" s="143" t="s">
        <v>577</v>
      </c>
    </row>
    <row r="280" spans="1:7" ht="15.75" x14ac:dyDescent="0.25">
      <c r="A280" s="39">
        <v>8</v>
      </c>
      <c r="B280" s="133" t="s">
        <v>483</v>
      </c>
      <c r="C280" s="136">
        <v>1972</v>
      </c>
      <c r="D280" s="133"/>
      <c r="E280" s="133"/>
      <c r="F280" s="133"/>
      <c r="G280" s="130"/>
    </row>
    <row r="281" spans="1:7" ht="15.75" x14ac:dyDescent="0.25">
      <c r="A281" s="39">
        <v>9</v>
      </c>
      <c r="B281" s="133" t="s">
        <v>482</v>
      </c>
      <c r="C281" s="136">
        <v>2015</v>
      </c>
      <c r="D281" s="133"/>
      <c r="E281" s="133"/>
      <c r="F281" s="133"/>
      <c r="G281" s="130"/>
    </row>
    <row r="282" spans="1:7" ht="15.75" x14ac:dyDescent="0.25">
      <c r="A282" s="39">
        <v>10</v>
      </c>
      <c r="B282" s="133" t="s">
        <v>485</v>
      </c>
      <c r="C282" s="136"/>
      <c r="D282" s="133"/>
      <c r="E282" s="133"/>
      <c r="F282" s="133"/>
      <c r="G282" s="130" t="s">
        <v>572</v>
      </c>
    </row>
    <row r="283" spans="1:7" ht="15.75" x14ac:dyDescent="0.25">
      <c r="A283" s="39">
        <v>11</v>
      </c>
      <c r="B283" s="133" t="s">
        <v>484</v>
      </c>
      <c r="C283" s="133"/>
      <c r="D283" s="133"/>
      <c r="E283" s="133"/>
      <c r="F283" s="133"/>
      <c r="G283" s="130"/>
    </row>
    <row r="284" spans="1:7" ht="16.5" x14ac:dyDescent="0.3">
      <c r="A284" s="39">
        <v>12</v>
      </c>
      <c r="B284" s="101" t="s">
        <v>589</v>
      </c>
      <c r="C284" s="45">
        <v>2018</v>
      </c>
      <c r="D284" s="100">
        <v>3071407</v>
      </c>
      <c r="E284" s="102">
        <f>D284*6.67/100</f>
        <v>204862.8469</v>
      </c>
      <c r="F284" s="102">
        <f>D284-E284</f>
        <v>2866544.1530999998</v>
      </c>
      <c r="G284" s="130"/>
    </row>
    <row r="285" spans="1:7" ht="17.25" x14ac:dyDescent="0.3">
      <c r="A285" s="39"/>
      <c r="B285" s="117" t="s">
        <v>580</v>
      </c>
      <c r="C285" s="133"/>
      <c r="D285" s="159"/>
      <c r="E285" s="159"/>
      <c r="F285" s="159"/>
      <c r="G285" s="130"/>
    </row>
    <row r="286" spans="1:7" ht="32.25" x14ac:dyDescent="0.3">
      <c r="A286" s="39">
        <v>1</v>
      </c>
      <c r="B286" s="144" t="s">
        <v>581</v>
      </c>
      <c r="C286" s="133">
        <v>2018</v>
      </c>
      <c r="D286" s="159">
        <v>5079364</v>
      </c>
      <c r="E286" s="169">
        <f>D286*2.5/100</f>
        <v>126984.1</v>
      </c>
      <c r="F286" s="169">
        <f>D286-E286</f>
        <v>4952379.9000000004</v>
      </c>
      <c r="G286" s="130"/>
    </row>
    <row r="287" spans="1:7" ht="17.25" x14ac:dyDescent="0.3">
      <c r="A287" s="39"/>
      <c r="B287" s="117" t="s">
        <v>278</v>
      </c>
      <c r="C287" s="41"/>
      <c r="D287" s="160"/>
      <c r="E287" s="160"/>
      <c r="F287" s="160"/>
      <c r="G287" s="130"/>
    </row>
    <row r="288" spans="1:7" ht="16.5" x14ac:dyDescent="0.25">
      <c r="A288" s="39">
        <v>1</v>
      </c>
      <c r="B288" s="133" t="s">
        <v>279</v>
      </c>
      <c r="C288" s="136">
        <v>2011</v>
      </c>
      <c r="D288" s="168">
        <v>5525000</v>
      </c>
      <c r="E288" s="161">
        <f>D288*2.8/100</f>
        <v>154699.99999999997</v>
      </c>
      <c r="F288" s="161">
        <f>D288-E288</f>
        <v>5370300</v>
      </c>
      <c r="G288" s="130"/>
    </row>
    <row r="289" spans="1:7" ht="16.5" x14ac:dyDescent="0.25">
      <c r="A289" s="39">
        <v>2</v>
      </c>
      <c r="B289" s="133" t="s">
        <v>236</v>
      </c>
      <c r="C289" s="136">
        <v>2011</v>
      </c>
      <c r="D289" s="168">
        <v>162500</v>
      </c>
      <c r="E289" s="102">
        <f>D289*6.67/100</f>
        <v>10838.75</v>
      </c>
      <c r="F289" s="102">
        <f t="shared" ref="F289:F295" si="3">D289-E289</f>
        <v>151661.25</v>
      </c>
      <c r="G289" s="130"/>
    </row>
    <row r="290" spans="1:7" ht="16.5" x14ac:dyDescent="0.25">
      <c r="A290" s="39">
        <v>3</v>
      </c>
      <c r="B290" s="133" t="s">
        <v>598</v>
      </c>
      <c r="C290" s="136">
        <v>2017</v>
      </c>
      <c r="D290" s="168">
        <v>378840</v>
      </c>
      <c r="E290" s="161">
        <f>D290*5/100</f>
        <v>18942</v>
      </c>
      <c r="F290" s="161">
        <f t="shared" si="3"/>
        <v>359898</v>
      </c>
      <c r="G290" s="130"/>
    </row>
    <row r="291" spans="1:7" ht="16.5" x14ac:dyDescent="0.25">
      <c r="A291" s="39">
        <v>4</v>
      </c>
      <c r="B291" s="133" t="s">
        <v>280</v>
      </c>
      <c r="C291" s="136">
        <v>2016</v>
      </c>
      <c r="D291" s="168">
        <v>343686</v>
      </c>
      <c r="E291" s="102">
        <f>D291*9.9/100</f>
        <v>34024.913999999997</v>
      </c>
      <c r="F291" s="102">
        <f t="shared" si="3"/>
        <v>309661.08600000001</v>
      </c>
      <c r="G291" s="130"/>
    </row>
    <row r="292" spans="1:7" ht="16.5" x14ac:dyDescent="0.25">
      <c r="A292" s="39">
        <v>5</v>
      </c>
      <c r="B292" s="133" t="s">
        <v>281</v>
      </c>
      <c r="C292" s="133" t="s">
        <v>282</v>
      </c>
      <c r="D292" s="168">
        <v>102400</v>
      </c>
      <c r="E292" s="102">
        <f>D292*2.8/100</f>
        <v>2867.2</v>
      </c>
      <c r="F292" s="102">
        <f t="shared" si="3"/>
        <v>99532.800000000003</v>
      </c>
      <c r="G292" s="130"/>
    </row>
    <row r="293" spans="1:7" ht="16.5" x14ac:dyDescent="0.25">
      <c r="A293" s="39">
        <v>6</v>
      </c>
      <c r="B293" s="133" t="s">
        <v>283</v>
      </c>
      <c r="C293" s="133" t="s">
        <v>284</v>
      </c>
      <c r="D293" s="168">
        <v>302600</v>
      </c>
      <c r="E293" s="102">
        <f>D293*6.67/100</f>
        <v>20183.419999999998</v>
      </c>
      <c r="F293" s="102">
        <f t="shared" si="3"/>
        <v>282416.58</v>
      </c>
      <c r="G293" s="130"/>
    </row>
    <row r="294" spans="1:7" ht="16.5" x14ac:dyDescent="0.25">
      <c r="A294" s="39">
        <v>7</v>
      </c>
      <c r="B294" s="133" t="s">
        <v>285</v>
      </c>
      <c r="C294" s="133" t="s">
        <v>284</v>
      </c>
      <c r="D294" s="168">
        <v>557952</v>
      </c>
      <c r="E294" s="102">
        <f>D294*2.8/100</f>
        <v>15622.655999999999</v>
      </c>
      <c r="F294" s="102">
        <f t="shared" si="3"/>
        <v>542329.34400000004</v>
      </c>
      <c r="G294" s="130"/>
    </row>
    <row r="295" spans="1:7" ht="16.5" x14ac:dyDescent="0.25">
      <c r="A295" s="39">
        <v>8</v>
      </c>
      <c r="B295" s="133" t="s">
        <v>474</v>
      </c>
      <c r="C295" s="136">
        <v>2017</v>
      </c>
      <c r="D295" s="161">
        <v>271040</v>
      </c>
      <c r="E295" s="102">
        <f>D295*8.3/100</f>
        <v>22496.32</v>
      </c>
      <c r="F295" s="102">
        <f t="shared" si="3"/>
        <v>248543.68</v>
      </c>
      <c r="G295" s="130"/>
    </row>
    <row r="296" spans="1:7" ht="16.5" x14ac:dyDescent="0.3">
      <c r="A296" s="39">
        <v>9</v>
      </c>
      <c r="B296" s="101" t="s">
        <v>589</v>
      </c>
      <c r="C296" s="45">
        <v>2018</v>
      </c>
      <c r="D296" s="100">
        <v>3071407</v>
      </c>
      <c r="E296" s="102">
        <f>D296*6.67/100</f>
        <v>204862.8469</v>
      </c>
      <c r="F296" s="102">
        <f>D296-E296</f>
        <v>2866544.1530999998</v>
      </c>
      <c r="G296" s="130"/>
    </row>
    <row r="297" spans="1:7" ht="17.25" x14ac:dyDescent="0.3">
      <c r="A297" s="39"/>
      <c r="B297" s="117" t="s">
        <v>286</v>
      </c>
      <c r="C297" s="41"/>
      <c r="D297" s="160"/>
      <c r="E297" s="160"/>
      <c r="F297" s="160"/>
      <c r="G297" s="130"/>
    </row>
    <row r="298" spans="1:7" ht="17.25" x14ac:dyDescent="0.25">
      <c r="A298" s="39">
        <v>1</v>
      </c>
      <c r="B298" s="133" t="s">
        <v>287</v>
      </c>
      <c r="C298" s="136">
        <v>1974</v>
      </c>
      <c r="D298" s="89"/>
      <c r="E298" s="89"/>
      <c r="F298" s="89"/>
      <c r="G298" s="130"/>
    </row>
    <row r="299" spans="1:7" ht="17.25" x14ac:dyDescent="0.25">
      <c r="A299" s="39">
        <v>2</v>
      </c>
      <c r="B299" s="133" t="s">
        <v>287</v>
      </c>
      <c r="C299" s="136">
        <v>1965</v>
      </c>
      <c r="D299" s="89"/>
      <c r="E299" s="89"/>
      <c r="F299" s="89"/>
      <c r="G299" s="130"/>
    </row>
    <row r="300" spans="1:7" ht="17.25" x14ac:dyDescent="0.25">
      <c r="A300" s="39">
        <v>3</v>
      </c>
      <c r="B300" s="133" t="s">
        <v>287</v>
      </c>
      <c r="C300" s="136">
        <v>1971</v>
      </c>
      <c r="D300" s="89"/>
      <c r="E300" s="89"/>
      <c r="F300" s="89"/>
      <c r="G300" s="130"/>
    </row>
    <row r="301" spans="1:7" ht="17.25" x14ac:dyDescent="0.25">
      <c r="A301" s="39">
        <v>4</v>
      </c>
      <c r="B301" s="133" t="s">
        <v>287</v>
      </c>
      <c r="C301" s="136">
        <v>2000</v>
      </c>
      <c r="D301" s="89"/>
      <c r="E301" s="89"/>
      <c r="F301" s="89"/>
      <c r="G301" s="130"/>
    </row>
    <row r="302" spans="1:7" ht="17.25" x14ac:dyDescent="0.25">
      <c r="A302" s="39">
        <v>5</v>
      </c>
      <c r="B302" s="133" t="s">
        <v>266</v>
      </c>
      <c r="C302" s="136"/>
      <c r="D302" s="89"/>
      <c r="E302" s="89"/>
      <c r="F302" s="89"/>
      <c r="G302" s="130"/>
    </row>
    <row r="303" spans="1:7" ht="17.25" x14ac:dyDescent="0.25">
      <c r="A303" s="39">
        <v>6</v>
      </c>
      <c r="B303" s="133" t="s">
        <v>288</v>
      </c>
      <c r="C303" s="136">
        <v>1971</v>
      </c>
      <c r="D303" s="89"/>
      <c r="E303" s="89"/>
      <c r="F303" s="89"/>
      <c r="G303" s="130"/>
    </row>
    <row r="304" spans="1:7" ht="17.25" x14ac:dyDescent="0.2">
      <c r="A304" s="39"/>
      <c r="B304" s="117" t="s">
        <v>289</v>
      </c>
      <c r="C304" s="39"/>
      <c r="D304" s="88"/>
      <c r="E304" s="88"/>
      <c r="F304" s="88"/>
      <c r="G304" s="130"/>
    </row>
    <row r="305" spans="1:8" ht="17.25" x14ac:dyDescent="0.25">
      <c r="A305" s="39">
        <v>1</v>
      </c>
      <c r="B305" s="133" t="s">
        <v>290</v>
      </c>
      <c r="C305" s="136">
        <v>2017</v>
      </c>
      <c r="D305" s="89">
        <v>267561</v>
      </c>
      <c r="E305" s="162">
        <f>D305*8.3/100</f>
        <v>22207.563000000002</v>
      </c>
      <c r="F305" s="89">
        <v>267561</v>
      </c>
      <c r="G305" s="130"/>
    </row>
    <row r="306" spans="1:8" ht="17.25" x14ac:dyDescent="0.2">
      <c r="A306" s="39"/>
      <c r="B306" s="117" t="s">
        <v>291</v>
      </c>
      <c r="C306" s="39"/>
      <c r="D306" s="88"/>
      <c r="E306" s="88"/>
      <c r="F306" s="88"/>
      <c r="G306" s="130"/>
    </row>
    <row r="307" spans="1:8" ht="17.25" x14ac:dyDescent="0.25">
      <c r="A307" s="137">
        <v>1</v>
      </c>
      <c r="B307" s="133" t="s">
        <v>292</v>
      </c>
      <c r="C307" s="136">
        <v>1985</v>
      </c>
      <c r="D307" s="162"/>
      <c r="E307" s="162"/>
      <c r="F307" s="162"/>
      <c r="G307" s="130"/>
    </row>
    <row r="308" spans="1:8" ht="17.25" x14ac:dyDescent="0.25">
      <c r="A308" s="137">
        <v>2</v>
      </c>
      <c r="B308" s="133" t="s">
        <v>582</v>
      </c>
      <c r="C308" s="145">
        <v>1990</v>
      </c>
      <c r="D308" s="163">
        <v>703680</v>
      </c>
      <c r="E308" s="163">
        <f>D308*5/100</f>
        <v>35184</v>
      </c>
      <c r="F308" s="163">
        <f>D308-E308</f>
        <v>668496</v>
      </c>
      <c r="G308" s="130"/>
    </row>
    <row r="309" spans="1:8" s="124" customFormat="1" ht="15.75" x14ac:dyDescent="0.25">
      <c r="A309" s="268" t="s">
        <v>293</v>
      </c>
      <c r="B309" s="269"/>
      <c r="C309" s="146"/>
      <c r="D309" s="147">
        <f>SUM(D151:D308)</f>
        <v>1222041610</v>
      </c>
      <c r="E309" s="147">
        <f>SUM(E150:E308)</f>
        <v>194459667.56819987</v>
      </c>
      <c r="F309" s="147">
        <f>D309-E309</f>
        <v>1027581942.4318001</v>
      </c>
      <c r="G309" s="148"/>
    </row>
    <row r="310" spans="1:8" s="124" customFormat="1" ht="15.75" x14ac:dyDescent="0.25">
      <c r="A310" s="268" t="s">
        <v>294</v>
      </c>
      <c r="B310" s="269"/>
      <c r="C310" s="146"/>
      <c r="D310" s="149">
        <f>D309+D149</f>
        <v>1504783606</v>
      </c>
      <c r="E310" s="149">
        <f>D310-F310</f>
        <v>198080123.42629981</v>
      </c>
      <c r="F310" s="149">
        <f>F309+F149</f>
        <v>1306703482.5737002</v>
      </c>
      <c r="G310" s="150"/>
      <c r="H310" s="151"/>
    </row>
    <row r="311" spans="1:8" ht="15.75" x14ac:dyDescent="0.25">
      <c r="A311" s="152"/>
      <c r="B311" s="152"/>
      <c r="C311" s="152"/>
      <c r="D311" s="153"/>
      <c r="E311" s="153"/>
      <c r="F311" s="153"/>
    </row>
    <row r="312" spans="1:8" x14ac:dyDescent="0.2">
      <c r="A312" s="155"/>
      <c r="B312" s="264" t="s">
        <v>627</v>
      </c>
      <c r="C312" s="264"/>
      <c r="D312" s="264"/>
      <c r="E312" s="264"/>
      <c r="F312" s="264"/>
      <c r="G312" s="264"/>
    </row>
  </sheetData>
  <mergeCells count="6">
    <mergeCell ref="B312:G312"/>
    <mergeCell ref="C1:G1"/>
    <mergeCell ref="C2:D2"/>
    <mergeCell ref="A4:D4"/>
    <mergeCell ref="A309:B309"/>
    <mergeCell ref="A310:B3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opLeftCell="A157" workbookViewId="0">
      <selection activeCell="B165" sqref="B165:G165"/>
    </sheetView>
  </sheetViews>
  <sheetFormatPr defaultRowHeight="16.5" x14ac:dyDescent="0.3"/>
  <cols>
    <col min="1" max="1" width="4.42578125" style="60" customWidth="1"/>
    <col min="2" max="2" width="45.140625" style="60" customWidth="1"/>
    <col min="3" max="3" width="19.7109375" style="60" customWidth="1"/>
    <col min="4" max="4" width="14" style="60" customWidth="1"/>
    <col min="5" max="5" width="15.42578125" style="60" customWidth="1"/>
    <col min="6" max="6" width="9.140625" style="60"/>
    <col min="7" max="7" width="11.5703125" style="60" customWidth="1"/>
    <col min="8" max="8" width="20.28515625" style="60" customWidth="1"/>
    <col min="9" max="9" width="17.140625" style="60" customWidth="1"/>
    <col min="10" max="10" width="9.5703125" style="60" bestFit="1" customWidth="1"/>
    <col min="11" max="252" width="9.140625" style="60"/>
    <col min="253" max="253" width="4.42578125" style="60" customWidth="1"/>
    <col min="254" max="254" width="45.140625" style="60" customWidth="1"/>
    <col min="255" max="255" width="39.140625" style="60" customWidth="1"/>
    <col min="256" max="256" width="15.140625" style="60" customWidth="1"/>
    <col min="257" max="508" width="9.140625" style="60"/>
    <col min="509" max="509" width="4.42578125" style="60" customWidth="1"/>
    <col min="510" max="510" width="45.140625" style="60" customWidth="1"/>
    <col min="511" max="511" width="39.140625" style="60" customWidth="1"/>
    <col min="512" max="512" width="15.140625" style="60" customWidth="1"/>
    <col min="513" max="764" width="9.140625" style="60"/>
    <col min="765" max="765" width="4.42578125" style="60" customWidth="1"/>
    <col min="766" max="766" width="45.140625" style="60" customWidth="1"/>
    <col min="767" max="767" width="39.140625" style="60" customWidth="1"/>
    <col min="768" max="768" width="15.140625" style="60" customWidth="1"/>
    <col min="769" max="1020" width="9.140625" style="60"/>
    <col min="1021" max="1021" width="4.42578125" style="60" customWidth="1"/>
    <col min="1022" max="1022" width="45.140625" style="60" customWidth="1"/>
    <col min="1023" max="1023" width="39.140625" style="60" customWidth="1"/>
    <col min="1024" max="1024" width="15.140625" style="60" customWidth="1"/>
    <col min="1025" max="1276" width="9.140625" style="60"/>
    <col min="1277" max="1277" width="4.42578125" style="60" customWidth="1"/>
    <col min="1278" max="1278" width="45.140625" style="60" customWidth="1"/>
    <col min="1279" max="1279" width="39.140625" style="60" customWidth="1"/>
    <col min="1280" max="1280" width="15.140625" style="60" customWidth="1"/>
    <col min="1281" max="1532" width="9.140625" style="60"/>
    <col min="1533" max="1533" width="4.42578125" style="60" customWidth="1"/>
    <col min="1534" max="1534" width="45.140625" style="60" customWidth="1"/>
    <col min="1535" max="1535" width="39.140625" style="60" customWidth="1"/>
    <col min="1536" max="1536" width="15.140625" style="60" customWidth="1"/>
    <col min="1537" max="1788" width="9.140625" style="60"/>
    <col min="1789" max="1789" width="4.42578125" style="60" customWidth="1"/>
    <col min="1790" max="1790" width="45.140625" style="60" customWidth="1"/>
    <col min="1791" max="1791" width="39.140625" style="60" customWidth="1"/>
    <col min="1792" max="1792" width="15.140625" style="60" customWidth="1"/>
    <col min="1793" max="2044" width="9.140625" style="60"/>
    <col min="2045" max="2045" width="4.42578125" style="60" customWidth="1"/>
    <col min="2046" max="2046" width="45.140625" style="60" customWidth="1"/>
    <col min="2047" max="2047" width="39.140625" style="60" customWidth="1"/>
    <col min="2048" max="2048" width="15.140625" style="60" customWidth="1"/>
    <col min="2049" max="2300" width="9.140625" style="60"/>
    <col min="2301" max="2301" width="4.42578125" style="60" customWidth="1"/>
    <col min="2302" max="2302" width="45.140625" style="60" customWidth="1"/>
    <col min="2303" max="2303" width="39.140625" style="60" customWidth="1"/>
    <col min="2304" max="2304" width="15.140625" style="60" customWidth="1"/>
    <col min="2305" max="2556" width="9.140625" style="60"/>
    <col min="2557" max="2557" width="4.42578125" style="60" customWidth="1"/>
    <col min="2558" max="2558" width="45.140625" style="60" customWidth="1"/>
    <col min="2559" max="2559" width="39.140625" style="60" customWidth="1"/>
    <col min="2560" max="2560" width="15.140625" style="60" customWidth="1"/>
    <col min="2561" max="2812" width="9.140625" style="60"/>
    <col min="2813" max="2813" width="4.42578125" style="60" customWidth="1"/>
    <col min="2814" max="2814" width="45.140625" style="60" customWidth="1"/>
    <col min="2815" max="2815" width="39.140625" style="60" customWidth="1"/>
    <col min="2816" max="2816" width="15.140625" style="60" customWidth="1"/>
    <col min="2817" max="3068" width="9.140625" style="60"/>
    <col min="3069" max="3069" width="4.42578125" style="60" customWidth="1"/>
    <col min="3070" max="3070" width="45.140625" style="60" customWidth="1"/>
    <col min="3071" max="3071" width="39.140625" style="60" customWidth="1"/>
    <col min="3072" max="3072" width="15.140625" style="60" customWidth="1"/>
    <col min="3073" max="3324" width="9.140625" style="60"/>
    <col min="3325" max="3325" width="4.42578125" style="60" customWidth="1"/>
    <col min="3326" max="3326" width="45.140625" style="60" customWidth="1"/>
    <col min="3327" max="3327" width="39.140625" style="60" customWidth="1"/>
    <col min="3328" max="3328" width="15.140625" style="60" customWidth="1"/>
    <col min="3329" max="3580" width="9.140625" style="60"/>
    <col min="3581" max="3581" width="4.42578125" style="60" customWidth="1"/>
    <col min="3582" max="3582" width="45.140625" style="60" customWidth="1"/>
    <col min="3583" max="3583" width="39.140625" style="60" customWidth="1"/>
    <col min="3584" max="3584" width="15.140625" style="60" customWidth="1"/>
    <col min="3585" max="3836" width="9.140625" style="60"/>
    <col min="3837" max="3837" width="4.42578125" style="60" customWidth="1"/>
    <col min="3838" max="3838" width="45.140625" style="60" customWidth="1"/>
    <col min="3839" max="3839" width="39.140625" style="60" customWidth="1"/>
    <col min="3840" max="3840" width="15.140625" style="60" customWidth="1"/>
    <col min="3841" max="4092" width="9.140625" style="60"/>
    <col min="4093" max="4093" width="4.42578125" style="60" customWidth="1"/>
    <col min="4094" max="4094" width="45.140625" style="60" customWidth="1"/>
    <col min="4095" max="4095" width="39.140625" style="60" customWidth="1"/>
    <col min="4096" max="4096" width="15.140625" style="60" customWidth="1"/>
    <col min="4097" max="4348" width="9.140625" style="60"/>
    <col min="4349" max="4349" width="4.42578125" style="60" customWidth="1"/>
    <col min="4350" max="4350" width="45.140625" style="60" customWidth="1"/>
    <col min="4351" max="4351" width="39.140625" style="60" customWidth="1"/>
    <col min="4352" max="4352" width="15.140625" style="60" customWidth="1"/>
    <col min="4353" max="4604" width="9.140625" style="60"/>
    <col min="4605" max="4605" width="4.42578125" style="60" customWidth="1"/>
    <col min="4606" max="4606" width="45.140625" style="60" customWidth="1"/>
    <col min="4607" max="4607" width="39.140625" style="60" customWidth="1"/>
    <col min="4608" max="4608" width="15.140625" style="60" customWidth="1"/>
    <col min="4609" max="4860" width="9.140625" style="60"/>
    <col min="4861" max="4861" width="4.42578125" style="60" customWidth="1"/>
    <col min="4862" max="4862" width="45.140625" style="60" customWidth="1"/>
    <col min="4863" max="4863" width="39.140625" style="60" customWidth="1"/>
    <col min="4864" max="4864" width="15.140625" style="60" customWidth="1"/>
    <col min="4865" max="5116" width="9.140625" style="60"/>
    <col min="5117" max="5117" width="4.42578125" style="60" customWidth="1"/>
    <col min="5118" max="5118" width="45.140625" style="60" customWidth="1"/>
    <col min="5119" max="5119" width="39.140625" style="60" customWidth="1"/>
    <col min="5120" max="5120" width="15.140625" style="60" customWidth="1"/>
    <col min="5121" max="5372" width="9.140625" style="60"/>
    <col min="5373" max="5373" width="4.42578125" style="60" customWidth="1"/>
    <col min="5374" max="5374" width="45.140625" style="60" customWidth="1"/>
    <col min="5375" max="5375" width="39.140625" style="60" customWidth="1"/>
    <col min="5376" max="5376" width="15.140625" style="60" customWidth="1"/>
    <col min="5377" max="5628" width="9.140625" style="60"/>
    <col min="5629" max="5629" width="4.42578125" style="60" customWidth="1"/>
    <col min="5630" max="5630" width="45.140625" style="60" customWidth="1"/>
    <col min="5631" max="5631" width="39.140625" style="60" customWidth="1"/>
    <col min="5632" max="5632" width="15.140625" style="60" customWidth="1"/>
    <col min="5633" max="5884" width="9.140625" style="60"/>
    <col min="5885" max="5885" width="4.42578125" style="60" customWidth="1"/>
    <col min="5886" max="5886" width="45.140625" style="60" customWidth="1"/>
    <col min="5887" max="5887" width="39.140625" style="60" customWidth="1"/>
    <col min="5888" max="5888" width="15.140625" style="60" customWidth="1"/>
    <col min="5889" max="6140" width="9.140625" style="60"/>
    <col min="6141" max="6141" width="4.42578125" style="60" customWidth="1"/>
    <col min="6142" max="6142" width="45.140625" style="60" customWidth="1"/>
    <col min="6143" max="6143" width="39.140625" style="60" customWidth="1"/>
    <col min="6144" max="6144" width="15.140625" style="60" customWidth="1"/>
    <col min="6145" max="6396" width="9.140625" style="60"/>
    <col min="6397" max="6397" width="4.42578125" style="60" customWidth="1"/>
    <col min="6398" max="6398" width="45.140625" style="60" customWidth="1"/>
    <col min="6399" max="6399" width="39.140625" style="60" customWidth="1"/>
    <col min="6400" max="6400" width="15.140625" style="60" customWidth="1"/>
    <col min="6401" max="6652" width="9.140625" style="60"/>
    <col min="6653" max="6653" width="4.42578125" style="60" customWidth="1"/>
    <col min="6654" max="6654" width="45.140625" style="60" customWidth="1"/>
    <col min="6655" max="6655" width="39.140625" style="60" customWidth="1"/>
    <col min="6656" max="6656" width="15.140625" style="60" customWidth="1"/>
    <col min="6657" max="6908" width="9.140625" style="60"/>
    <col min="6909" max="6909" width="4.42578125" style="60" customWidth="1"/>
    <col min="6910" max="6910" width="45.140625" style="60" customWidth="1"/>
    <col min="6911" max="6911" width="39.140625" style="60" customWidth="1"/>
    <col min="6912" max="6912" width="15.140625" style="60" customWidth="1"/>
    <col min="6913" max="7164" width="9.140625" style="60"/>
    <col min="7165" max="7165" width="4.42578125" style="60" customWidth="1"/>
    <col min="7166" max="7166" width="45.140625" style="60" customWidth="1"/>
    <col min="7167" max="7167" width="39.140625" style="60" customWidth="1"/>
    <col min="7168" max="7168" width="15.140625" style="60" customWidth="1"/>
    <col min="7169" max="7420" width="9.140625" style="60"/>
    <col min="7421" max="7421" width="4.42578125" style="60" customWidth="1"/>
    <col min="7422" max="7422" width="45.140625" style="60" customWidth="1"/>
    <col min="7423" max="7423" width="39.140625" style="60" customWidth="1"/>
    <col min="7424" max="7424" width="15.140625" style="60" customWidth="1"/>
    <col min="7425" max="7676" width="9.140625" style="60"/>
    <col min="7677" max="7677" width="4.42578125" style="60" customWidth="1"/>
    <col min="7678" max="7678" width="45.140625" style="60" customWidth="1"/>
    <col min="7679" max="7679" width="39.140625" style="60" customWidth="1"/>
    <col min="7680" max="7680" width="15.140625" style="60" customWidth="1"/>
    <col min="7681" max="7932" width="9.140625" style="60"/>
    <col min="7933" max="7933" width="4.42578125" style="60" customWidth="1"/>
    <col min="7934" max="7934" width="45.140625" style="60" customWidth="1"/>
    <col min="7935" max="7935" width="39.140625" style="60" customWidth="1"/>
    <col min="7936" max="7936" width="15.140625" style="60" customWidth="1"/>
    <col min="7937" max="8188" width="9.140625" style="60"/>
    <col min="8189" max="8189" width="4.42578125" style="60" customWidth="1"/>
    <col min="8190" max="8190" width="45.140625" style="60" customWidth="1"/>
    <col min="8191" max="8191" width="39.140625" style="60" customWidth="1"/>
    <col min="8192" max="8192" width="15.140625" style="60" customWidth="1"/>
    <col min="8193" max="8444" width="9.140625" style="60"/>
    <col min="8445" max="8445" width="4.42578125" style="60" customWidth="1"/>
    <col min="8446" max="8446" width="45.140625" style="60" customWidth="1"/>
    <col min="8447" max="8447" width="39.140625" style="60" customWidth="1"/>
    <col min="8448" max="8448" width="15.140625" style="60" customWidth="1"/>
    <col min="8449" max="8700" width="9.140625" style="60"/>
    <col min="8701" max="8701" width="4.42578125" style="60" customWidth="1"/>
    <col min="8702" max="8702" width="45.140625" style="60" customWidth="1"/>
    <col min="8703" max="8703" width="39.140625" style="60" customWidth="1"/>
    <col min="8704" max="8704" width="15.140625" style="60" customWidth="1"/>
    <col min="8705" max="8956" width="9.140625" style="60"/>
    <col min="8957" max="8957" width="4.42578125" style="60" customWidth="1"/>
    <col min="8958" max="8958" width="45.140625" style="60" customWidth="1"/>
    <col min="8959" max="8959" width="39.140625" style="60" customWidth="1"/>
    <col min="8960" max="8960" width="15.140625" style="60" customWidth="1"/>
    <col min="8961" max="9212" width="9.140625" style="60"/>
    <col min="9213" max="9213" width="4.42578125" style="60" customWidth="1"/>
    <col min="9214" max="9214" width="45.140625" style="60" customWidth="1"/>
    <col min="9215" max="9215" width="39.140625" style="60" customWidth="1"/>
    <col min="9216" max="9216" width="15.140625" style="60" customWidth="1"/>
    <col min="9217" max="9468" width="9.140625" style="60"/>
    <col min="9469" max="9469" width="4.42578125" style="60" customWidth="1"/>
    <col min="9470" max="9470" width="45.140625" style="60" customWidth="1"/>
    <col min="9471" max="9471" width="39.140625" style="60" customWidth="1"/>
    <col min="9472" max="9472" width="15.140625" style="60" customWidth="1"/>
    <col min="9473" max="9724" width="9.140625" style="60"/>
    <col min="9725" max="9725" width="4.42578125" style="60" customWidth="1"/>
    <col min="9726" max="9726" width="45.140625" style="60" customWidth="1"/>
    <col min="9727" max="9727" width="39.140625" style="60" customWidth="1"/>
    <col min="9728" max="9728" width="15.140625" style="60" customWidth="1"/>
    <col min="9729" max="9980" width="9.140625" style="60"/>
    <col min="9981" max="9981" width="4.42578125" style="60" customWidth="1"/>
    <col min="9982" max="9982" width="45.140625" style="60" customWidth="1"/>
    <col min="9983" max="9983" width="39.140625" style="60" customWidth="1"/>
    <col min="9984" max="9984" width="15.140625" style="60" customWidth="1"/>
    <col min="9985" max="10236" width="9.140625" style="60"/>
    <col min="10237" max="10237" width="4.42578125" style="60" customWidth="1"/>
    <col min="10238" max="10238" width="45.140625" style="60" customWidth="1"/>
    <col min="10239" max="10239" width="39.140625" style="60" customWidth="1"/>
    <col min="10240" max="10240" width="15.140625" style="60" customWidth="1"/>
    <col min="10241" max="10492" width="9.140625" style="60"/>
    <col min="10493" max="10493" width="4.42578125" style="60" customWidth="1"/>
    <col min="10494" max="10494" width="45.140625" style="60" customWidth="1"/>
    <col min="10495" max="10495" width="39.140625" style="60" customWidth="1"/>
    <col min="10496" max="10496" width="15.140625" style="60" customWidth="1"/>
    <col min="10497" max="10748" width="9.140625" style="60"/>
    <col min="10749" max="10749" width="4.42578125" style="60" customWidth="1"/>
    <col min="10750" max="10750" width="45.140625" style="60" customWidth="1"/>
    <col min="10751" max="10751" width="39.140625" style="60" customWidth="1"/>
    <col min="10752" max="10752" width="15.140625" style="60" customWidth="1"/>
    <col min="10753" max="11004" width="9.140625" style="60"/>
    <col min="11005" max="11005" width="4.42578125" style="60" customWidth="1"/>
    <col min="11006" max="11006" width="45.140625" style="60" customWidth="1"/>
    <col min="11007" max="11007" width="39.140625" style="60" customWidth="1"/>
    <col min="11008" max="11008" width="15.140625" style="60" customWidth="1"/>
    <col min="11009" max="11260" width="9.140625" style="60"/>
    <col min="11261" max="11261" width="4.42578125" style="60" customWidth="1"/>
    <col min="11262" max="11262" width="45.140625" style="60" customWidth="1"/>
    <col min="11263" max="11263" width="39.140625" style="60" customWidth="1"/>
    <col min="11264" max="11264" width="15.140625" style="60" customWidth="1"/>
    <col min="11265" max="11516" width="9.140625" style="60"/>
    <col min="11517" max="11517" width="4.42578125" style="60" customWidth="1"/>
    <col min="11518" max="11518" width="45.140625" style="60" customWidth="1"/>
    <col min="11519" max="11519" width="39.140625" style="60" customWidth="1"/>
    <col min="11520" max="11520" width="15.140625" style="60" customWidth="1"/>
    <col min="11521" max="11772" width="9.140625" style="60"/>
    <col min="11773" max="11773" width="4.42578125" style="60" customWidth="1"/>
    <col min="11774" max="11774" width="45.140625" style="60" customWidth="1"/>
    <col min="11775" max="11775" width="39.140625" style="60" customWidth="1"/>
    <col min="11776" max="11776" width="15.140625" style="60" customWidth="1"/>
    <col min="11777" max="12028" width="9.140625" style="60"/>
    <col min="12029" max="12029" width="4.42578125" style="60" customWidth="1"/>
    <col min="12030" max="12030" width="45.140625" style="60" customWidth="1"/>
    <col min="12031" max="12031" width="39.140625" style="60" customWidth="1"/>
    <col min="12032" max="12032" width="15.140625" style="60" customWidth="1"/>
    <col min="12033" max="12284" width="9.140625" style="60"/>
    <col min="12285" max="12285" width="4.42578125" style="60" customWidth="1"/>
    <col min="12286" max="12286" width="45.140625" style="60" customWidth="1"/>
    <col min="12287" max="12287" width="39.140625" style="60" customWidth="1"/>
    <col min="12288" max="12288" width="15.140625" style="60" customWidth="1"/>
    <col min="12289" max="12540" width="9.140625" style="60"/>
    <col min="12541" max="12541" width="4.42578125" style="60" customWidth="1"/>
    <col min="12542" max="12542" width="45.140625" style="60" customWidth="1"/>
    <col min="12543" max="12543" width="39.140625" style="60" customWidth="1"/>
    <col min="12544" max="12544" width="15.140625" style="60" customWidth="1"/>
    <col min="12545" max="12796" width="9.140625" style="60"/>
    <col min="12797" max="12797" width="4.42578125" style="60" customWidth="1"/>
    <col min="12798" max="12798" width="45.140625" style="60" customWidth="1"/>
    <col min="12799" max="12799" width="39.140625" style="60" customWidth="1"/>
    <col min="12800" max="12800" width="15.140625" style="60" customWidth="1"/>
    <col min="12801" max="13052" width="9.140625" style="60"/>
    <col min="13053" max="13053" width="4.42578125" style="60" customWidth="1"/>
    <col min="13054" max="13054" width="45.140625" style="60" customWidth="1"/>
    <col min="13055" max="13055" width="39.140625" style="60" customWidth="1"/>
    <col min="13056" max="13056" width="15.140625" style="60" customWidth="1"/>
    <col min="13057" max="13308" width="9.140625" style="60"/>
    <col min="13309" max="13309" width="4.42578125" style="60" customWidth="1"/>
    <col min="13310" max="13310" width="45.140625" style="60" customWidth="1"/>
    <col min="13311" max="13311" width="39.140625" style="60" customWidth="1"/>
    <col min="13312" max="13312" width="15.140625" style="60" customWidth="1"/>
    <col min="13313" max="13564" width="9.140625" style="60"/>
    <col min="13565" max="13565" width="4.42578125" style="60" customWidth="1"/>
    <col min="13566" max="13566" width="45.140625" style="60" customWidth="1"/>
    <col min="13567" max="13567" width="39.140625" style="60" customWidth="1"/>
    <col min="13568" max="13568" width="15.140625" style="60" customWidth="1"/>
    <col min="13569" max="13820" width="9.140625" style="60"/>
    <col min="13821" max="13821" width="4.42578125" style="60" customWidth="1"/>
    <col min="13822" max="13822" width="45.140625" style="60" customWidth="1"/>
    <col min="13823" max="13823" width="39.140625" style="60" customWidth="1"/>
    <col min="13824" max="13824" width="15.140625" style="60" customWidth="1"/>
    <col min="13825" max="14076" width="9.140625" style="60"/>
    <col min="14077" max="14077" width="4.42578125" style="60" customWidth="1"/>
    <col min="14078" max="14078" width="45.140625" style="60" customWidth="1"/>
    <col min="14079" max="14079" width="39.140625" style="60" customWidth="1"/>
    <col min="14080" max="14080" width="15.140625" style="60" customWidth="1"/>
    <col min="14081" max="14332" width="9.140625" style="60"/>
    <col min="14333" max="14333" width="4.42578125" style="60" customWidth="1"/>
    <col min="14334" max="14334" width="45.140625" style="60" customWidth="1"/>
    <col min="14335" max="14335" width="39.140625" style="60" customWidth="1"/>
    <col min="14336" max="14336" width="15.140625" style="60" customWidth="1"/>
    <col min="14337" max="14588" width="9.140625" style="60"/>
    <col min="14589" max="14589" width="4.42578125" style="60" customWidth="1"/>
    <col min="14590" max="14590" width="45.140625" style="60" customWidth="1"/>
    <col min="14591" max="14591" width="39.140625" style="60" customWidth="1"/>
    <col min="14592" max="14592" width="15.140625" style="60" customWidth="1"/>
    <col min="14593" max="14844" width="9.140625" style="60"/>
    <col min="14845" max="14845" width="4.42578125" style="60" customWidth="1"/>
    <col min="14846" max="14846" width="45.140625" style="60" customWidth="1"/>
    <col min="14847" max="14847" width="39.140625" style="60" customWidth="1"/>
    <col min="14848" max="14848" width="15.140625" style="60" customWidth="1"/>
    <col min="14849" max="15100" width="9.140625" style="60"/>
    <col min="15101" max="15101" width="4.42578125" style="60" customWidth="1"/>
    <col min="15102" max="15102" width="45.140625" style="60" customWidth="1"/>
    <col min="15103" max="15103" width="39.140625" style="60" customWidth="1"/>
    <col min="15104" max="15104" width="15.140625" style="60" customWidth="1"/>
    <col min="15105" max="15356" width="9.140625" style="60"/>
    <col min="15357" max="15357" width="4.42578125" style="60" customWidth="1"/>
    <col min="15358" max="15358" width="45.140625" style="60" customWidth="1"/>
    <col min="15359" max="15359" width="39.140625" style="60" customWidth="1"/>
    <col min="15360" max="15360" width="15.140625" style="60" customWidth="1"/>
    <col min="15361" max="15612" width="9.140625" style="60"/>
    <col min="15613" max="15613" width="4.42578125" style="60" customWidth="1"/>
    <col min="15614" max="15614" width="45.140625" style="60" customWidth="1"/>
    <col min="15615" max="15615" width="39.140625" style="60" customWidth="1"/>
    <col min="15616" max="15616" width="15.140625" style="60" customWidth="1"/>
    <col min="15617" max="15868" width="9.140625" style="60"/>
    <col min="15869" max="15869" width="4.42578125" style="60" customWidth="1"/>
    <col min="15870" max="15870" width="45.140625" style="60" customWidth="1"/>
    <col min="15871" max="15871" width="39.140625" style="60" customWidth="1"/>
    <col min="15872" max="15872" width="15.140625" style="60" customWidth="1"/>
    <col min="15873" max="16124" width="9.140625" style="60"/>
    <col min="16125" max="16125" width="4.42578125" style="60" customWidth="1"/>
    <col min="16126" max="16126" width="45.140625" style="60" customWidth="1"/>
    <col min="16127" max="16127" width="39.140625" style="60" customWidth="1"/>
    <col min="16128" max="16128" width="15.140625" style="60" customWidth="1"/>
    <col min="16129" max="16384" width="9.140625" style="60"/>
  </cols>
  <sheetData>
    <row r="1" spans="1:10" ht="66.75" customHeight="1" x14ac:dyDescent="0.3">
      <c r="A1" s="59"/>
      <c r="B1" s="273" t="s">
        <v>295</v>
      </c>
      <c r="C1" s="273"/>
    </row>
    <row r="2" spans="1:10" ht="66.75" customHeight="1" x14ac:dyDescent="0.3">
      <c r="A2" s="274" t="s">
        <v>296</v>
      </c>
      <c r="B2" s="274"/>
      <c r="C2" s="274"/>
    </row>
    <row r="3" spans="1:10" s="68" customFormat="1" ht="22.5" customHeight="1" x14ac:dyDescent="0.25">
      <c r="A3" s="258"/>
      <c r="B3" s="276" t="s">
        <v>297</v>
      </c>
      <c r="C3" s="287" t="s">
        <v>3</v>
      </c>
      <c r="D3" s="288"/>
      <c r="E3" s="289"/>
      <c r="F3" s="283" t="s">
        <v>486</v>
      </c>
      <c r="G3" s="284"/>
    </row>
    <row r="4" spans="1:10" s="68" customFormat="1" ht="29.25" customHeight="1" x14ac:dyDescent="0.25">
      <c r="A4" s="259"/>
      <c r="B4" s="277"/>
      <c r="C4" s="290" t="s">
        <v>298</v>
      </c>
      <c r="D4" s="291"/>
      <c r="E4" s="292"/>
      <c r="F4" s="285"/>
      <c r="G4" s="286"/>
    </row>
    <row r="5" spans="1:10" s="68" customFormat="1" ht="22.5" customHeight="1" x14ac:dyDescent="0.25">
      <c r="A5" s="275"/>
      <c r="B5" s="278"/>
      <c r="C5" s="75" t="s">
        <v>17</v>
      </c>
      <c r="D5" s="80" t="s">
        <v>472</v>
      </c>
      <c r="E5" s="80" t="s">
        <v>473</v>
      </c>
      <c r="F5" s="279"/>
      <c r="G5" s="280"/>
    </row>
    <row r="6" spans="1:10" s="65" customFormat="1" ht="24" customHeight="1" x14ac:dyDescent="0.25">
      <c r="A6" s="37">
        <v>1</v>
      </c>
      <c r="B6" s="76" t="s">
        <v>299</v>
      </c>
      <c r="C6" s="70">
        <v>29251504</v>
      </c>
      <c r="D6" s="62">
        <f>C6*5/100</f>
        <v>1462575.2</v>
      </c>
      <c r="E6" s="61">
        <f>C6-D6</f>
        <v>27788928.800000001</v>
      </c>
      <c r="F6" s="272"/>
      <c r="G6" s="272"/>
      <c r="H6" s="105"/>
      <c r="I6" s="104"/>
    </row>
    <row r="7" spans="1:10" s="65" customFormat="1" ht="38.25" customHeight="1" x14ac:dyDescent="0.25">
      <c r="A7" s="37">
        <v>2</v>
      </c>
      <c r="B7" s="76" t="s">
        <v>300</v>
      </c>
      <c r="C7" s="71">
        <v>10384078</v>
      </c>
      <c r="D7" s="62">
        <f t="shared" ref="D7:D19" si="0">C7*5/100</f>
        <v>519203.9</v>
      </c>
      <c r="E7" s="61">
        <f t="shared" ref="E7:E19" si="1">C7-D7</f>
        <v>9864874.0999999996</v>
      </c>
      <c r="F7" s="272"/>
      <c r="G7" s="272"/>
      <c r="H7" s="105"/>
      <c r="I7" s="104"/>
    </row>
    <row r="8" spans="1:10" s="65" customFormat="1" ht="36.75" customHeight="1" x14ac:dyDescent="0.25">
      <c r="A8" s="37">
        <v>3</v>
      </c>
      <c r="B8" s="76" t="s">
        <v>24</v>
      </c>
      <c r="C8" s="72">
        <v>14273579</v>
      </c>
      <c r="D8" s="62">
        <f t="shared" si="0"/>
        <v>713678.95</v>
      </c>
      <c r="E8" s="61">
        <f t="shared" si="1"/>
        <v>13559900.050000001</v>
      </c>
      <c r="F8" s="272"/>
      <c r="G8" s="272"/>
      <c r="H8" s="105"/>
      <c r="I8" s="104"/>
    </row>
    <row r="9" spans="1:10" s="65" customFormat="1" ht="36.75" customHeight="1" x14ac:dyDescent="0.25">
      <c r="A9" s="37">
        <v>4</v>
      </c>
      <c r="B9" s="76" t="s">
        <v>25</v>
      </c>
      <c r="C9" s="72">
        <v>645884</v>
      </c>
      <c r="D9" s="62">
        <f t="shared" si="0"/>
        <v>32294.2</v>
      </c>
      <c r="E9" s="61">
        <f t="shared" si="1"/>
        <v>613589.80000000005</v>
      </c>
      <c r="F9" s="272"/>
      <c r="G9" s="272"/>
      <c r="H9" s="105"/>
      <c r="I9" s="104"/>
    </row>
    <row r="10" spans="1:10" s="65" customFormat="1" ht="36.75" customHeight="1" x14ac:dyDescent="0.25">
      <c r="A10" s="37">
        <v>5</v>
      </c>
      <c r="B10" s="76" t="s">
        <v>26</v>
      </c>
      <c r="C10" s="73">
        <v>8607720</v>
      </c>
      <c r="D10" s="62">
        <f t="shared" si="0"/>
        <v>430386</v>
      </c>
      <c r="E10" s="61">
        <f t="shared" si="1"/>
        <v>8177334</v>
      </c>
      <c r="F10" s="272"/>
      <c r="G10" s="272"/>
      <c r="H10" s="105"/>
      <c r="I10" s="104"/>
    </row>
    <row r="11" spans="1:10" s="65" customFormat="1" ht="36.75" customHeight="1" x14ac:dyDescent="0.25">
      <c r="A11" s="37">
        <v>6</v>
      </c>
      <c r="B11" s="64" t="s">
        <v>27</v>
      </c>
      <c r="C11" s="73">
        <v>15928648</v>
      </c>
      <c r="D11" s="62">
        <f t="shared" si="0"/>
        <v>796432.4</v>
      </c>
      <c r="E11" s="61">
        <f t="shared" si="1"/>
        <v>15132215.6</v>
      </c>
      <c r="F11" s="272"/>
      <c r="G11" s="272"/>
      <c r="H11" s="105"/>
      <c r="I11" s="104"/>
    </row>
    <row r="12" spans="1:10" s="65" customFormat="1" ht="35.25" customHeight="1" x14ac:dyDescent="0.25">
      <c r="A12" s="37">
        <v>7</v>
      </c>
      <c r="B12" s="64" t="s">
        <v>28</v>
      </c>
      <c r="C12" s="73">
        <v>11475931</v>
      </c>
      <c r="D12" s="62">
        <f t="shared" si="0"/>
        <v>573796.55000000005</v>
      </c>
      <c r="E12" s="61">
        <f t="shared" si="1"/>
        <v>10902134.449999999</v>
      </c>
      <c r="F12" s="272"/>
      <c r="G12" s="272"/>
      <c r="H12" s="105"/>
      <c r="I12" s="104"/>
    </row>
    <row r="13" spans="1:10" s="65" customFormat="1" ht="35.25" customHeight="1" x14ac:dyDescent="0.25">
      <c r="A13" s="37">
        <v>8</v>
      </c>
      <c r="B13" s="64" t="s">
        <v>29</v>
      </c>
      <c r="C13" s="73">
        <v>49583124</v>
      </c>
      <c r="D13" s="62">
        <f t="shared" si="0"/>
        <v>2479156.2000000002</v>
      </c>
      <c r="E13" s="61">
        <f t="shared" si="1"/>
        <v>47103967.799999997</v>
      </c>
      <c r="F13" s="272"/>
      <c r="G13" s="272"/>
      <c r="H13" s="105"/>
      <c r="I13" s="104"/>
    </row>
    <row r="14" spans="1:10" s="65" customFormat="1" ht="35.25" customHeight="1" x14ac:dyDescent="0.25">
      <c r="A14" s="37">
        <v>9</v>
      </c>
      <c r="B14" s="63" t="s">
        <v>622</v>
      </c>
      <c r="C14" s="73"/>
      <c r="D14" s="62"/>
      <c r="E14" s="61"/>
      <c r="F14" s="279"/>
      <c r="G14" s="280"/>
      <c r="H14" s="105"/>
      <c r="I14" s="104"/>
    </row>
    <row r="15" spans="1:10" s="65" customFormat="1" ht="48.75" customHeight="1" x14ac:dyDescent="0.25">
      <c r="A15" s="37">
        <v>10</v>
      </c>
      <c r="B15" s="64" t="s">
        <v>30</v>
      </c>
      <c r="C15" s="73">
        <v>6936791</v>
      </c>
      <c r="D15" s="62">
        <f t="shared" si="0"/>
        <v>346839.55</v>
      </c>
      <c r="E15" s="61">
        <f t="shared" si="1"/>
        <v>6589951.4500000002</v>
      </c>
      <c r="F15" s="272"/>
      <c r="G15" s="272"/>
      <c r="H15" s="105"/>
      <c r="I15" s="104"/>
    </row>
    <row r="16" spans="1:10" s="65" customFormat="1" ht="48.75" customHeight="1" x14ac:dyDescent="0.25">
      <c r="A16" s="37">
        <v>11</v>
      </c>
      <c r="B16" s="64" t="s">
        <v>31</v>
      </c>
      <c r="C16" s="73">
        <v>18268510</v>
      </c>
      <c r="D16" s="62">
        <f t="shared" si="0"/>
        <v>913425.5</v>
      </c>
      <c r="E16" s="61">
        <f>C16-D16+7498600</f>
        <v>24853684.5</v>
      </c>
      <c r="F16" s="281">
        <f>E16+7498600</f>
        <v>32352284.5</v>
      </c>
      <c r="G16" s="272"/>
      <c r="H16" s="105"/>
      <c r="I16" s="69"/>
      <c r="J16" s="192"/>
    </row>
    <row r="17" spans="1:9" s="65" customFormat="1" ht="48.75" customHeight="1" x14ac:dyDescent="0.25">
      <c r="A17" s="37">
        <v>12</v>
      </c>
      <c r="B17" s="64" t="s">
        <v>32</v>
      </c>
      <c r="C17" s="73">
        <v>11757515</v>
      </c>
      <c r="D17" s="62">
        <f t="shared" si="0"/>
        <v>587875.75</v>
      </c>
      <c r="E17" s="61">
        <f t="shared" si="1"/>
        <v>11169639.25</v>
      </c>
      <c r="F17" s="272"/>
      <c r="G17" s="272"/>
      <c r="H17" s="105"/>
      <c r="I17" s="104"/>
    </row>
    <row r="18" spans="1:9" s="65" customFormat="1" ht="48.75" customHeight="1" x14ac:dyDescent="0.25">
      <c r="A18" s="37">
        <v>13</v>
      </c>
      <c r="B18" s="64" t="s">
        <v>33</v>
      </c>
      <c r="C18" s="74">
        <v>9561113</v>
      </c>
      <c r="D18" s="62">
        <f t="shared" si="0"/>
        <v>478055.65</v>
      </c>
      <c r="E18" s="61">
        <f t="shared" si="1"/>
        <v>9083057.3499999996</v>
      </c>
      <c r="F18" s="272"/>
      <c r="G18" s="272"/>
      <c r="H18" s="105"/>
      <c r="I18" s="104"/>
    </row>
    <row r="19" spans="1:9" s="65" customFormat="1" ht="48.75" customHeight="1" x14ac:dyDescent="0.25">
      <c r="A19" s="37">
        <v>14</v>
      </c>
      <c r="B19" s="63" t="s">
        <v>35</v>
      </c>
      <c r="C19" s="37">
        <v>6852582</v>
      </c>
      <c r="D19" s="62">
        <f t="shared" si="0"/>
        <v>342629.1</v>
      </c>
      <c r="E19" s="61">
        <f t="shared" si="1"/>
        <v>6509952.9000000004</v>
      </c>
      <c r="F19" s="272"/>
      <c r="G19" s="272"/>
      <c r="H19" s="105"/>
      <c r="I19" s="104"/>
    </row>
    <row r="20" spans="1:9" s="65" customFormat="1" ht="48.75" customHeight="1" x14ac:dyDescent="0.25">
      <c r="A20" s="37">
        <v>15</v>
      </c>
      <c r="B20" s="63" t="s">
        <v>301</v>
      </c>
      <c r="C20" s="73"/>
      <c r="D20" s="62"/>
      <c r="E20" s="61"/>
      <c r="F20" s="272"/>
      <c r="G20" s="272"/>
      <c r="H20" s="105"/>
      <c r="I20" s="104"/>
    </row>
    <row r="21" spans="1:9" s="65" customFormat="1" ht="36.75" customHeight="1" x14ac:dyDescent="0.25">
      <c r="A21" s="37">
        <v>16</v>
      </c>
      <c r="B21" s="63" t="s">
        <v>37</v>
      </c>
      <c r="C21" s="73"/>
      <c r="D21" s="37"/>
      <c r="E21" s="37"/>
      <c r="F21" s="272"/>
      <c r="G21" s="272"/>
      <c r="H21" s="106"/>
      <c r="I21" s="104"/>
    </row>
    <row r="22" spans="1:9" s="65" customFormat="1" ht="32.25" customHeight="1" x14ac:dyDescent="0.25">
      <c r="A22" s="37">
        <v>17</v>
      </c>
      <c r="B22" s="64" t="s">
        <v>48</v>
      </c>
      <c r="C22" s="73">
        <v>17286271</v>
      </c>
      <c r="D22" s="62">
        <f t="shared" ref="D22:D87" si="2">C22*5/100</f>
        <v>864313.55</v>
      </c>
      <c r="E22" s="61">
        <f>C22-D22+2164200</f>
        <v>18586157.449999999</v>
      </c>
      <c r="F22" s="272"/>
      <c r="G22" s="272"/>
      <c r="H22" s="105"/>
      <c r="I22" s="104"/>
    </row>
    <row r="23" spans="1:9" s="65" customFormat="1" ht="39.75" customHeight="1" x14ac:dyDescent="0.25">
      <c r="A23" s="37">
        <v>18</v>
      </c>
      <c r="B23" s="64" t="s">
        <v>302</v>
      </c>
      <c r="C23" s="73">
        <v>4648019</v>
      </c>
      <c r="D23" s="62">
        <f t="shared" si="2"/>
        <v>232400.95</v>
      </c>
      <c r="E23" s="61">
        <f>C23-D23+2132808</f>
        <v>6548426.0499999998</v>
      </c>
      <c r="F23" s="281"/>
      <c r="G23" s="272"/>
      <c r="H23" s="105"/>
      <c r="I23" s="104"/>
    </row>
    <row r="24" spans="1:9" s="65" customFormat="1" ht="39.75" customHeight="1" x14ac:dyDescent="0.25">
      <c r="A24" s="37">
        <v>19</v>
      </c>
      <c r="B24" s="64" t="s">
        <v>303</v>
      </c>
      <c r="C24" s="73">
        <v>6292071</v>
      </c>
      <c r="D24" s="62">
        <f t="shared" si="2"/>
        <v>314603.55</v>
      </c>
      <c r="E24" s="61">
        <f t="shared" ref="E24:E87" si="3">C24-D24</f>
        <v>5977467.4500000002</v>
      </c>
      <c r="F24" s="272"/>
      <c r="G24" s="272"/>
      <c r="H24" s="105"/>
      <c r="I24" s="107"/>
    </row>
    <row r="25" spans="1:9" s="65" customFormat="1" ht="39.75" customHeight="1" x14ac:dyDescent="0.25">
      <c r="A25" s="37">
        <v>20</v>
      </c>
      <c r="B25" s="64" t="s">
        <v>448</v>
      </c>
      <c r="C25" s="73">
        <v>248115</v>
      </c>
      <c r="D25" s="62">
        <f t="shared" si="2"/>
        <v>12405.75</v>
      </c>
      <c r="E25" s="61">
        <f t="shared" si="3"/>
        <v>235709.25</v>
      </c>
      <c r="F25" s="272" t="s">
        <v>549</v>
      </c>
      <c r="G25" s="272"/>
      <c r="H25" s="105"/>
      <c r="I25" s="108"/>
    </row>
    <row r="26" spans="1:9" s="65" customFormat="1" ht="39.75" customHeight="1" x14ac:dyDescent="0.25">
      <c r="A26" s="37">
        <v>21</v>
      </c>
      <c r="B26" s="64" t="s">
        <v>449</v>
      </c>
      <c r="C26" s="73">
        <v>510392</v>
      </c>
      <c r="D26" s="62">
        <f t="shared" si="2"/>
        <v>25519.599999999999</v>
      </c>
      <c r="E26" s="61">
        <f t="shared" si="3"/>
        <v>484872.4</v>
      </c>
      <c r="F26" s="282" t="s">
        <v>557</v>
      </c>
      <c r="G26" s="282"/>
      <c r="H26" s="105"/>
      <c r="I26" s="108"/>
    </row>
    <row r="27" spans="1:9" s="65" customFormat="1" ht="39.75" customHeight="1" x14ac:dyDescent="0.25">
      <c r="A27" s="37">
        <v>22</v>
      </c>
      <c r="B27" s="64" t="s">
        <v>304</v>
      </c>
      <c r="C27" s="73">
        <v>107367</v>
      </c>
      <c r="D27" s="62">
        <f t="shared" si="2"/>
        <v>5368.35</v>
      </c>
      <c r="E27" s="61">
        <f t="shared" si="3"/>
        <v>101998.65</v>
      </c>
      <c r="F27" s="272" t="s">
        <v>550</v>
      </c>
      <c r="G27" s="272"/>
      <c r="H27" s="105"/>
      <c r="I27" s="108"/>
    </row>
    <row r="28" spans="1:9" s="65" customFormat="1" ht="39.75" customHeight="1" x14ac:dyDescent="0.25">
      <c r="A28" s="37">
        <v>23</v>
      </c>
      <c r="B28" s="64" t="s">
        <v>305</v>
      </c>
      <c r="C28" s="74"/>
      <c r="D28" s="62"/>
      <c r="E28" s="61"/>
      <c r="F28" s="282" t="s">
        <v>487</v>
      </c>
      <c r="G28" s="282"/>
      <c r="H28" s="105"/>
      <c r="I28" s="108"/>
    </row>
    <row r="29" spans="1:9" s="65" customFormat="1" ht="39.75" customHeight="1" x14ac:dyDescent="0.25">
      <c r="A29" s="37">
        <v>24</v>
      </c>
      <c r="B29" s="64" t="s">
        <v>488</v>
      </c>
      <c r="C29" s="74"/>
      <c r="D29" s="62"/>
      <c r="E29" s="61"/>
      <c r="F29" s="272" t="s">
        <v>550</v>
      </c>
      <c r="G29" s="272"/>
      <c r="H29" s="105"/>
      <c r="I29" s="108"/>
    </row>
    <row r="30" spans="1:9" s="65" customFormat="1" ht="39.75" customHeight="1" x14ac:dyDescent="0.25">
      <c r="A30" s="37">
        <v>25</v>
      </c>
      <c r="B30" s="64" t="s">
        <v>306</v>
      </c>
      <c r="C30" s="74"/>
      <c r="D30" s="62"/>
      <c r="E30" s="61"/>
      <c r="F30" s="272" t="s">
        <v>489</v>
      </c>
      <c r="G30" s="272"/>
      <c r="H30" s="105"/>
      <c r="I30" s="108"/>
    </row>
    <row r="31" spans="1:9" s="65" customFormat="1" ht="39.75" customHeight="1" x14ac:dyDescent="0.25">
      <c r="A31" s="37">
        <v>26</v>
      </c>
      <c r="B31" s="64" t="s">
        <v>479</v>
      </c>
      <c r="C31" s="74"/>
      <c r="D31" s="62"/>
      <c r="E31" s="61"/>
      <c r="F31" s="272" t="s">
        <v>550</v>
      </c>
      <c r="G31" s="272"/>
      <c r="H31" s="105"/>
      <c r="I31" s="108"/>
    </row>
    <row r="32" spans="1:9" s="65" customFormat="1" ht="39.75" customHeight="1" x14ac:dyDescent="0.25">
      <c r="A32" s="37">
        <v>27</v>
      </c>
      <c r="B32" s="64" t="s">
        <v>307</v>
      </c>
      <c r="C32" s="74"/>
      <c r="D32" s="62"/>
      <c r="E32" s="61"/>
      <c r="F32" s="272" t="s">
        <v>551</v>
      </c>
      <c r="G32" s="272"/>
      <c r="H32" s="105"/>
      <c r="I32" s="108"/>
    </row>
    <row r="33" spans="1:9" s="65" customFormat="1" ht="39.75" customHeight="1" x14ac:dyDescent="0.25">
      <c r="A33" s="37">
        <v>28</v>
      </c>
      <c r="B33" s="64" t="s">
        <v>308</v>
      </c>
      <c r="C33" s="74"/>
      <c r="D33" s="62"/>
      <c r="E33" s="61"/>
      <c r="F33" s="282" t="s">
        <v>490</v>
      </c>
      <c r="G33" s="282"/>
      <c r="H33" s="105"/>
      <c r="I33" s="108"/>
    </row>
    <row r="34" spans="1:9" s="65" customFormat="1" ht="39.75" customHeight="1" x14ac:dyDescent="0.25">
      <c r="A34" s="37">
        <v>29</v>
      </c>
      <c r="B34" s="64" t="s">
        <v>309</v>
      </c>
      <c r="C34" s="74">
        <v>90000</v>
      </c>
      <c r="D34" s="62">
        <f t="shared" si="2"/>
        <v>4500</v>
      </c>
      <c r="E34" s="61">
        <f t="shared" si="3"/>
        <v>85500</v>
      </c>
      <c r="F34" s="282" t="s">
        <v>491</v>
      </c>
      <c r="G34" s="282"/>
      <c r="H34" s="105"/>
      <c r="I34" s="108"/>
    </row>
    <row r="35" spans="1:9" s="65" customFormat="1" ht="39.75" customHeight="1" x14ac:dyDescent="0.25">
      <c r="A35" s="37">
        <v>30</v>
      </c>
      <c r="B35" s="64" t="s">
        <v>310</v>
      </c>
      <c r="C35" s="74">
        <v>4879000</v>
      </c>
      <c r="D35" s="62">
        <f t="shared" si="2"/>
        <v>243950</v>
      </c>
      <c r="E35" s="61">
        <f t="shared" si="3"/>
        <v>4635050</v>
      </c>
      <c r="F35" s="272" t="s">
        <v>492</v>
      </c>
      <c r="G35" s="272"/>
      <c r="H35" s="105"/>
      <c r="I35" s="108"/>
    </row>
    <row r="36" spans="1:9" s="65" customFormat="1" ht="39.75" customHeight="1" x14ac:dyDescent="0.25">
      <c r="A36" s="37">
        <v>31</v>
      </c>
      <c r="B36" s="64" t="s">
        <v>311</v>
      </c>
      <c r="C36" s="74">
        <v>4322000</v>
      </c>
      <c r="D36" s="62">
        <f t="shared" si="2"/>
        <v>216100</v>
      </c>
      <c r="E36" s="61">
        <f t="shared" si="3"/>
        <v>4105900</v>
      </c>
      <c r="F36" s="272" t="s">
        <v>492</v>
      </c>
      <c r="G36" s="272"/>
      <c r="H36" s="105"/>
      <c r="I36" s="108"/>
    </row>
    <row r="37" spans="1:9" s="65" customFormat="1" ht="39.75" customHeight="1" x14ac:dyDescent="0.25">
      <c r="A37" s="37">
        <v>32</v>
      </c>
      <c r="B37" s="64" t="s">
        <v>312</v>
      </c>
      <c r="C37" s="74">
        <v>2487000</v>
      </c>
      <c r="D37" s="62">
        <f t="shared" si="2"/>
        <v>124350</v>
      </c>
      <c r="E37" s="61">
        <f t="shared" si="3"/>
        <v>2362650</v>
      </c>
      <c r="F37" s="272" t="s">
        <v>492</v>
      </c>
      <c r="G37" s="272"/>
      <c r="H37" s="105"/>
      <c r="I37" s="108"/>
    </row>
    <row r="38" spans="1:9" s="65" customFormat="1" ht="39.75" customHeight="1" x14ac:dyDescent="0.25">
      <c r="A38" s="37">
        <v>33</v>
      </c>
      <c r="B38" s="64" t="s">
        <v>313</v>
      </c>
      <c r="C38" s="74">
        <v>6437800</v>
      </c>
      <c r="D38" s="62">
        <f t="shared" si="2"/>
        <v>321890</v>
      </c>
      <c r="E38" s="61">
        <f t="shared" si="3"/>
        <v>6115910</v>
      </c>
      <c r="F38" s="272" t="s">
        <v>492</v>
      </c>
      <c r="G38" s="272"/>
      <c r="H38" s="109"/>
      <c r="I38" s="110"/>
    </row>
    <row r="39" spans="1:9" s="65" customFormat="1" ht="39.75" customHeight="1" x14ac:dyDescent="0.25">
      <c r="A39" s="37">
        <v>34</v>
      </c>
      <c r="B39" s="64" t="s">
        <v>314</v>
      </c>
      <c r="C39" s="74">
        <v>2016300</v>
      </c>
      <c r="D39" s="62">
        <f t="shared" si="2"/>
        <v>100815</v>
      </c>
      <c r="E39" s="61">
        <f t="shared" si="3"/>
        <v>1915485</v>
      </c>
      <c r="F39" s="272" t="s">
        <v>492</v>
      </c>
      <c r="G39" s="272"/>
      <c r="H39" s="105"/>
      <c r="I39" s="108"/>
    </row>
    <row r="40" spans="1:9" s="65" customFormat="1" ht="39.75" customHeight="1" x14ac:dyDescent="0.25">
      <c r="A40" s="37">
        <v>35</v>
      </c>
      <c r="B40" s="64" t="s">
        <v>315</v>
      </c>
      <c r="C40" s="74">
        <v>1943000</v>
      </c>
      <c r="D40" s="62">
        <f t="shared" si="2"/>
        <v>97150</v>
      </c>
      <c r="E40" s="61">
        <f t="shared" si="3"/>
        <v>1845850</v>
      </c>
      <c r="F40" s="272" t="s">
        <v>550</v>
      </c>
      <c r="G40" s="272"/>
      <c r="H40" s="109"/>
      <c r="I40" s="110"/>
    </row>
    <row r="41" spans="1:9" s="65" customFormat="1" ht="39.75" customHeight="1" x14ac:dyDescent="0.25">
      <c r="A41" s="37">
        <v>36</v>
      </c>
      <c r="B41" s="64" t="s">
        <v>475</v>
      </c>
      <c r="C41" s="62">
        <v>4879000</v>
      </c>
      <c r="D41" s="225">
        <f t="shared" si="2"/>
        <v>243950</v>
      </c>
      <c r="E41" s="62">
        <f t="shared" si="3"/>
        <v>4635050</v>
      </c>
      <c r="F41" s="272" t="s">
        <v>550</v>
      </c>
      <c r="G41" s="272"/>
      <c r="H41" s="105"/>
      <c r="I41" s="108"/>
    </row>
    <row r="42" spans="1:9" s="65" customFormat="1" ht="39.75" customHeight="1" x14ac:dyDescent="0.25">
      <c r="A42" s="37">
        <v>37</v>
      </c>
      <c r="B42" s="64" t="s">
        <v>316</v>
      </c>
      <c r="C42" s="73"/>
      <c r="D42" s="62"/>
      <c r="E42" s="61"/>
      <c r="F42" s="282" t="s">
        <v>493</v>
      </c>
      <c r="G42" s="282"/>
      <c r="H42" s="105"/>
      <c r="I42" s="108"/>
    </row>
    <row r="43" spans="1:9" s="65" customFormat="1" ht="39.75" customHeight="1" x14ac:dyDescent="0.25">
      <c r="A43" s="37">
        <v>38</v>
      </c>
      <c r="B43" s="64" t="s">
        <v>317</v>
      </c>
      <c r="C43" s="73"/>
      <c r="D43" s="62"/>
      <c r="E43" s="61"/>
      <c r="F43" s="272" t="s">
        <v>550</v>
      </c>
      <c r="G43" s="272"/>
      <c r="H43" s="105"/>
      <c r="I43" s="108"/>
    </row>
    <row r="44" spans="1:9" s="65" customFormat="1" ht="39.75" customHeight="1" x14ac:dyDescent="0.25">
      <c r="A44" s="37">
        <v>39</v>
      </c>
      <c r="B44" s="64" t="s">
        <v>318</v>
      </c>
      <c r="C44" s="73"/>
      <c r="D44" s="62"/>
      <c r="E44" s="61"/>
      <c r="F44" s="272" t="s">
        <v>552</v>
      </c>
      <c r="G44" s="272"/>
      <c r="H44" s="105"/>
      <c r="I44" s="108"/>
    </row>
    <row r="45" spans="1:9" s="65" customFormat="1" ht="39.75" customHeight="1" x14ac:dyDescent="0.25">
      <c r="A45" s="37">
        <v>40</v>
      </c>
      <c r="B45" s="64" t="s">
        <v>478</v>
      </c>
      <c r="C45" s="73"/>
      <c r="D45" s="62"/>
      <c r="E45" s="61"/>
      <c r="F45" s="272" t="s">
        <v>550</v>
      </c>
      <c r="G45" s="272"/>
      <c r="H45" s="105"/>
      <c r="I45" s="108"/>
    </row>
    <row r="46" spans="1:9" s="65" customFormat="1" ht="39.75" customHeight="1" x14ac:dyDescent="0.25">
      <c r="A46" s="37">
        <v>41</v>
      </c>
      <c r="B46" s="64" t="s">
        <v>319</v>
      </c>
      <c r="C46" s="73">
        <v>1290873</v>
      </c>
      <c r="D46" s="62">
        <f t="shared" si="2"/>
        <v>64543.65</v>
      </c>
      <c r="E46" s="61">
        <f t="shared" si="3"/>
        <v>1226329.3500000001</v>
      </c>
      <c r="F46" s="272" t="s">
        <v>550</v>
      </c>
      <c r="G46" s="272"/>
      <c r="H46" s="105"/>
      <c r="I46" s="108"/>
    </row>
    <row r="47" spans="1:9" s="65" customFormat="1" ht="39.75" customHeight="1" x14ac:dyDescent="0.25">
      <c r="A47" s="37">
        <v>42</v>
      </c>
      <c r="B47" s="64" t="s">
        <v>320</v>
      </c>
      <c r="C47" s="73"/>
      <c r="D47" s="62"/>
      <c r="E47" s="61"/>
      <c r="F47" s="282" t="s">
        <v>494</v>
      </c>
      <c r="G47" s="282"/>
      <c r="H47" s="105"/>
      <c r="I47" s="108"/>
    </row>
    <row r="48" spans="1:9" s="65" customFormat="1" ht="39.75" customHeight="1" x14ac:dyDescent="0.25">
      <c r="A48" s="37">
        <v>43</v>
      </c>
      <c r="B48" s="64" t="s">
        <v>321</v>
      </c>
      <c r="C48" s="73"/>
      <c r="D48" s="62"/>
      <c r="E48" s="61"/>
      <c r="F48" s="272" t="s">
        <v>550</v>
      </c>
      <c r="G48" s="272"/>
      <c r="H48" s="105"/>
      <c r="I48" s="108"/>
    </row>
    <row r="49" spans="1:9" s="65" customFormat="1" ht="39.75" customHeight="1" x14ac:dyDescent="0.25">
      <c r="A49" s="37">
        <v>44</v>
      </c>
      <c r="B49" s="64" t="s">
        <v>322</v>
      </c>
      <c r="C49" s="73"/>
      <c r="D49" s="62"/>
      <c r="E49" s="61"/>
      <c r="F49" s="272" t="s">
        <v>550</v>
      </c>
      <c r="G49" s="272"/>
      <c r="H49" s="105"/>
      <c r="I49" s="108"/>
    </row>
    <row r="50" spans="1:9" s="65" customFormat="1" ht="39.75" customHeight="1" x14ac:dyDescent="0.25">
      <c r="A50" s="37">
        <v>45</v>
      </c>
      <c r="B50" s="64" t="s">
        <v>323</v>
      </c>
      <c r="C50" s="73"/>
      <c r="D50" s="62"/>
      <c r="E50" s="61"/>
      <c r="F50" s="272" t="s">
        <v>550</v>
      </c>
      <c r="G50" s="272"/>
      <c r="H50" s="105"/>
      <c r="I50" s="108"/>
    </row>
    <row r="51" spans="1:9" s="65" customFormat="1" ht="39.75" customHeight="1" x14ac:dyDescent="0.25">
      <c r="A51" s="37">
        <v>46</v>
      </c>
      <c r="B51" s="64" t="s">
        <v>324</v>
      </c>
      <c r="C51" s="73">
        <v>3448047</v>
      </c>
      <c r="D51" s="62">
        <f t="shared" si="2"/>
        <v>172402.35</v>
      </c>
      <c r="E51" s="61">
        <f t="shared" si="3"/>
        <v>3275644.65</v>
      </c>
      <c r="F51" s="272" t="s">
        <v>550</v>
      </c>
      <c r="G51" s="272"/>
      <c r="H51" s="105"/>
      <c r="I51" s="108"/>
    </row>
    <row r="52" spans="1:9" s="65" customFormat="1" ht="39.75" customHeight="1" x14ac:dyDescent="0.25">
      <c r="A52" s="37">
        <v>47</v>
      </c>
      <c r="B52" s="64" t="s">
        <v>325</v>
      </c>
      <c r="C52" s="73">
        <v>7911000</v>
      </c>
      <c r="D52" s="62">
        <f t="shared" si="2"/>
        <v>395550</v>
      </c>
      <c r="E52" s="61">
        <f t="shared" si="3"/>
        <v>7515450</v>
      </c>
      <c r="F52" s="282" t="s">
        <v>495</v>
      </c>
      <c r="G52" s="282"/>
      <c r="H52" s="105"/>
      <c r="I52" s="108"/>
    </row>
    <row r="53" spans="1:9" s="65" customFormat="1" ht="39.75" customHeight="1" x14ac:dyDescent="0.25">
      <c r="A53" s="37">
        <v>48</v>
      </c>
      <c r="B53" s="64" t="s">
        <v>326</v>
      </c>
      <c r="C53" s="73">
        <v>400000</v>
      </c>
      <c r="D53" s="62">
        <f t="shared" si="2"/>
        <v>20000</v>
      </c>
      <c r="E53" s="61">
        <f t="shared" si="3"/>
        <v>380000</v>
      </c>
      <c r="F53" s="272" t="s">
        <v>550</v>
      </c>
      <c r="G53" s="272"/>
      <c r="H53" s="105"/>
      <c r="I53" s="108"/>
    </row>
    <row r="54" spans="1:9" s="65" customFormat="1" ht="39.75" customHeight="1" x14ac:dyDescent="0.25">
      <c r="A54" s="37">
        <v>49</v>
      </c>
      <c r="B54" s="64" t="s">
        <v>327</v>
      </c>
      <c r="C54" s="73"/>
      <c r="D54" s="62"/>
      <c r="E54" s="61"/>
      <c r="F54" s="272" t="s">
        <v>550</v>
      </c>
      <c r="G54" s="272"/>
      <c r="H54" s="105"/>
      <c r="I54" s="108"/>
    </row>
    <row r="55" spans="1:9" s="65" customFormat="1" ht="39.75" customHeight="1" x14ac:dyDescent="0.25">
      <c r="A55" s="37">
        <v>50</v>
      </c>
      <c r="B55" s="64" t="s">
        <v>328</v>
      </c>
      <c r="C55" s="73"/>
      <c r="D55" s="62"/>
      <c r="E55" s="61"/>
      <c r="F55" s="272" t="s">
        <v>550</v>
      </c>
      <c r="G55" s="272"/>
      <c r="H55" s="104"/>
      <c r="I55" s="104"/>
    </row>
    <row r="56" spans="1:9" s="65" customFormat="1" ht="39.75" customHeight="1" x14ac:dyDescent="0.25">
      <c r="A56" s="37">
        <v>51</v>
      </c>
      <c r="B56" s="64" t="s">
        <v>477</v>
      </c>
      <c r="C56" s="73">
        <v>4958656</v>
      </c>
      <c r="D56" s="62">
        <f t="shared" si="2"/>
        <v>247932.79999999999</v>
      </c>
      <c r="E56" s="61">
        <f t="shared" si="3"/>
        <v>4710723.2</v>
      </c>
      <c r="F56" s="272" t="s">
        <v>550</v>
      </c>
      <c r="G56" s="272"/>
      <c r="H56" s="104"/>
      <c r="I56" s="104"/>
    </row>
    <row r="57" spans="1:9" s="65" customFormat="1" ht="39.75" customHeight="1" x14ac:dyDescent="0.25">
      <c r="A57" s="37">
        <v>52</v>
      </c>
      <c r="B57" s="64" t="s">
        <v>329</v>
      </c>
      <c r="C57" s="73"/>
      <c r="D57" s="62"/>
      <c r="E57" s="61"/>
      <c r="F57" s="282" t="s">
        <v>496</v>
      </c>
      <c r="G57" s="282"/>
      <c r="H57" s="104"/>
      <c r="I57" s="104"/>
    </row>
    <row r="58" spans="1:9" s="65" customFormat="1" ht="39.75" customHeight="1" x14ac:dyDescent="0.25">
      <c r="A58" s="37">
        <v>53</v>
      </c>
      <c r="B58" s="64" t="s">
        <v>330</v>
      </c>
      <c r="C58" s="73"/>
      <c r="D58" s="62"/>
      <c r="E58" s="61"/>
      <c r="F58" s="282" t="s">
        <v>497</v>
      </c>
      <c r="G58" s="282"/>
      <c r="H58" s="104"/>
      <c r="I58" s="104"/>
    </row>
    <row r="59" spans="1:9" s="65" customFormat="1" ht="39.75" customHeight="1" x14ac:dyDescent="0.25">
      <c r="A59" s="37">
        <v>54</v>
      </c>
      <c r="B59" s="64" t="s">
        <v>331</v>
      </c>
      <c r="C59" s="73">
        <v>50531</v>
      </c>
      <c r="D59" s="62">
        <f t="shared" si="2"/>
        <v>2526.5500000000002</v>
      </c>
      <c r="E59" s="61">
        <f t="shared" si="3"/>
        <v>48004.45</v>
      </c>
      <c r="F59" s="282" t="s">
        <v>498</v>
      </c>
      <c r="G59" s="282"/>
      <c r="H59" s="104"/>
      <c r="I59" s="104"/>
    </row>
    <row r="60" spans="1:9" s="65" customFormat="1" ht="39.75" customHeight="1" x14ac:dyDescent="0.25">
      <c r="A60" s="37">
        <v>55</v>
      </c>
      <c r="B60" s="64" t="s">
        <v>332</v>
      </c>
      <c r="C60" s="73"/>
      <c r="D60" s="62"/>
      <c r="E60" s="61"/>
      <c r="F60" s="282" t="s">
        <v>499</v>
      </c>
      <c r="G60" s="282"/>
      <c r="H60" s="104"/>
      <c r="I60" s="104"/>
    </row>
    <row r="61" spans="1:9" s="65" customFormat="1" ht="39.75" customHeight="1" x14ac:dyDescent="0.25">
      <c r="A61" s="37">
        <v>56</v>
      </c>
      <c r="B61" s="64" t="s">
        <v>333</v>
      </c>
      <c r="C61" s="73">
        <v>3100000</v>
      </c>
      <c r="D61" s="62">
        <f t="shared" si="2"/>
        <v>155000</v>
      </c>
      <c r="E61" s="61">
        <f t="shared" si="3"/>
        <v>2945000</v>
      </c>
      <c r="F61" s="282" t="s">
        <v>500</v>
      </c>
      <c r="G61" s="282"/>
      <c r="H61" s="104"/>
      <c r="I61" s="104"/>
    </row>
    <row r="62" spans="1:9" s="65" customFormat="1" ht="39.75" customHeight="1" x14ac:dyDescent="0.25">
      <c r="A62" s="37">
        <v>57</v>
      </c>
      <c r="B62" s="64" t="s">
        <v>334</v>
      </c>
      <c r="C62" s="73"/>
      <c r="D62" s="62"/>
      <c r="E62" s="61"/>
      <c r="F62" s="282" t="s">
        <v>501</v>
      </c>
      <c r="G62" s="282"/>
      <c r="H62" s="104"/>
      <c r="I62" s="104"/>
    </row>
    <row r="63" spans="1:9" s="65" customFormat="1" ht="39.75" customHeight="1" x14ac:dyDescent="0.25">
      <c r="A63" s="37">
        <v>58</v>
      </c>
      <c r="B63" s="64" t="s">
        <v>335</v>
      </c>
      <c r="C63" s="73"/>
      <c r="D63" s="62"/>
      <c r="E63" s="61"/>
      <c r="F63" s="282" t="s">
        <v>502</v>
      </c>
      <c r="G63" s="282"/>
      <c r="H63" s="104"/>
      <c r="I63" s="104"/>
    </row>
    <row r="64" spans="1:9" s="65" customFormat="1" ht="39.75" customHeight="1" x14ac:dyDescent="0.25">
      <c r="A64" s="37">
        <v>59</v>
      </c>
      <c r="B64" s="64" t="s">
        <v>336</v>
      </c>
      <c r="C64" s="73"/>
      <c r="D64" s="62"/>
      <c r="E64" s="61"/>
      <c r="F64" s="282" t="s">
        <v>503</v>
      </c>
      <c r="G64" s="282"/>
      <c r="H64" s="104"/>
      <c r="I64" s="104"/>
    </row>
    <row r="65" spans="1:9" s="65" customFormat="1" ht="39.75" customHeight="1" x14ac:dyDescent="0.25">
      <c r="A65" s="37">
        <v>60</v>
      </c>
      <c r="B65" s="64" t="s">
        <v>337</v>
      </c>
      <c r="C65" s="73"/>
      <c r="D65" s="62"/>
      <c r="E65" s="61"/>
      <c r="F65" s="282" t="s">
        <v>553</v>
      </c>
      <c r="G65" s="282"/>
      <c r="H65" s="104"/>
      <c r="I65" s="104"/>
    </row>
    <row r="66" spans="1:9" s="65" customFormat="1" ht="39.75" customHeight="1" x14ac:dyDescent="0.25">
      <c r="A66" s="37">
        <v>61</v>
      </c>
      <c r="B66" s="63" t="s">
        <v>607</v>
      </c>
      <c r="C66" s="62">
        <v>39731500</v>
      </c>
      <c r="D66" s="62">
        <f t="shared" ref="D66" si="4">C66*5/100</f>
        <v>1986575</v>
      </c>
      <c r="E66" s="61">
        <f t="shared" ref="E66:E67" si="5">C66-D66</f>
        <v>37744925</v>
      </c>
      <c r="F66" s="282" t="s">
        <v>550</v>
      </c>
      <c r="G66" s="282"/>
      <c r="H66" s="104"/>
      <c r="I66" s="104"/>
    </row>
    <row r="67" spans="1:9" s="65" customFormat="1" ht="39.75" customHeight="1" x14ac:dyDescent="0.25">
      <c r="A67" s="37">
        <v>62</v>
      </c>
      <c r="B67" s="63" t="s">
        <v>608</v>
      </c>
      <c r="C67" s="221">
        <v>4545000</v>
      </c>
      <c r="D67" s="66">
        <f>C67*5/100</f>
        <v>227250</v>
      </c>
      <c r="E67" s="222">
        <f t="shared" si="5"/>
        <v>4317750</v>
      </c>
      <c r="F67" s="282" t="s">
        <v>550</v>
      </c>
      <c r="G67" s="282"/>
      <c r="H67" s="104"/>
      <c r="I67" s="104"/>
    </row>
    <row r="68" spans="1:9" s="65" customFormat="1" ht="39.75" customHeight="1" x14ac:dyDescent="0.25">
      <c r="A68" s="37"/>
      <c r="B68" s="63" t="s">
        <v>623</v>
      </c>
      <c r="C68" s="224"/>
      <c r="D68" s="66"/>
      <c r="E68" s="222"/>
      <c r="F68" s="282" t="s">
        <v>550</v>
      </c>
      <c r="G68" s="282"/>
      <c r="H68" s="104"/>
      <c r="I68" s="104"/>
    </row>
    <row r="69" spans="1:9" s="65" customFormat="1" ht="39.75" customHeight="1" x14ac:dyDescent="0.25">
      <c r="A69" s="37">
        <v>63</v>
      </c>
      <c r="B69" s="64" t="s">
        <v>338</v>
      </c>
      <c r="C69" s="73"/>
      <c r="D69" s="62"/>
      <c r="E69" s="61"/>
      <c r="F69" s="282" t="s">
        <v>504</v>
      </c>
      <c r="G69" s="282"/>
      <c r="H69" s="104"/>
      <c r="I69" s="104"/>
    </row>
    <row r="70" spans="1:9" s="65" customFormat="1" ht="39.75" customHeight="1" x14ac:dyDescent="0.25">
      <c r="A70" s="37">
        <v>64</v>
      </c>
      <c r="B70" s="64" t="s">
        <v>339</v>
      </c>
      <c r="C70" s="73">
        <v>100000</v>
      </c>
      <c r="D70" s="62">
        <f t="shared" si="2"/>
        <v>5000</v>
      </c>
      <c r="E70" s="61">
        <f t="shared" si="3"/>
        <v>95000</v>
      </c>
      <c r="F70" s="282" t="s">
        <v>505</v>
      </c>
      <c r="G70" s="282"/>
      <c r="H70" s="104"/>
      <c r="I70" s="104"/>
    </row>
    <row r="71" spans="1:9" s="65" customFormat="1" ht="39.75" customHeight="1" x14ac:dyDescent="0.25">
      <c r="A71" s="37">
        <v>65</v>
      </c>
      <c r="B71" s="64" t="s">
        <v>340</v>
      </c>
      <c r="C71" s="73">
        <v>6915428</v>
      </c>
      <c r="D71" s="62">
        <f t="shared" si="2"/>
        <v>345771.4</v>
      </c>
      <c r="E71" s="61">
        <f t="shared" si="3"/>
        <v>6569656.5999999996</v>
      </c>
      <c r="F71" s="282" t="s">
        <v>550</v>
      </c>
      <c r="G71" s="282"/>
      <c r="H71" s="104"/>
      <c r="I71" s="104"/>
    </row>
    <row r="72" spans="1:9" s="65" customFormat="1" ht="39.75" customHeight="1" x14ac:dyDescent="0.25">
      <c r="A72" s="37">
        <v>66</v>
      </c>
      <c r="B72" s="64" t="s">
        <v>341</v>
      </c>
      <c r="C72" s="73">
        <v>2263572</v>
      </c>
      <c r="D72" s="62">
        <f t="shared" si="2"/>
        <v>113178.6</v>
      </c>
      <c r="E72" s="61">
        <f t="shared" si="3"/>
        <v>2150393.4</v>
      </c>
      <c r="F72" s="282" t="s">
        <v>550</v>
      </c>
      <c r="G72" s="282"/>
      <c r="H72" s="104"/>
      <c r="I72" s="104"/>
    </row>
    <row r="73" spans="1:9" s="65" customFormat="1" ht="39.75" customHeight="1" x14ac:dyDescent="0.25">
      <c r="A73" s="37">
        <v>67</v>
      </c>
      <c r="B73" s="64" t="s">
        <v>342</v>
      </c>
      <c r="C73" s="73"/>
      <c r="D73" s="62"/>
      <c r="E73" s="61"/>
      <c r="F73" s="282" t="s">
        <v>550</v>
      </c>
      <c r="G73" s="282"/>
      <c r="H73" s="104"/>
      <c r="I73" s="104"/>
    </row>
    <row r="74" spans="1:9" s="65" customFormat="1" ht="39.75" customHeight="1" x14ac:dyDescent="0.25">
      <c r="A74" s="37">
        <v>68</v>
      </c>
      <c r="B74" s="64" t="s">
        <v>343</v>
      </c>
      <c r="C74" s="73"/>
      <c r="D74" s="62"/>
      <c r="E74" s="61"/>
      <c r="F74" s="282" t="s">
        <v>550</v>
      </c>
      <c r="G74" s="282"/>
      <c r="H74" s="104"/>
      <c r="I74" s="104"/>
    </row>
    <row r="75" spans="1:9" s="65" customFormat="1" ht="39.75" customHeight="1" x14ac:dyDescent="0.25">
      <c r="A75" s="37">
        <v>69</v>
      </c>
      <c r="B75" s="63" t="s">
        <v>344</v>
      </c>
      <c r="C75" s="62"/>
      <c r="D75" s="62"/>
      <c r="E75" s="61"/>
      <c r="F75" s="282" t="s">
        <v>550</v>
      </c>
      <c r="G75" s="282"/>
      <c r="H75" s="104"/>
      <c r="I75" s="104"/>
    </row>
    <row r="76" spans="1:9" s="65" customFormat="1" ht="39.75" customHeight="1" x14ac:dyDescent="0.25">
      <c r="A76" s="37">
        <v>70</v>
      </c>
      <c r="B76" s="63" t="s">
        <v>457</v>
      </c>
      <c r="C76" s="62"/>
      <c r="D76" s="62"/>
      <c r="E76" s="61"/>
      <c r="F76" s="272" t="s">
        <v>492</v>
      </c>
      <c r="G76" s="272"/>
      <c r="H76" s="104"/>
      <c r="I76" s="104"/>
    </row>
    <row r="77" spans="1:9" s="65" customFormat="1" ht="39.75" customHeight="1" x14ac:dyDescent="0.25">
      <c r="A77" s="37">
        <v>71</v>
      </c>
      <c r="B77" s="64" t="s">
        <v>345</v>
      </c>
      <c r="C77" s="86">
        <v>192440</v>
      </c>
      <c r="D77" s="62">
        <f t="shared" si="2"/>
        <v>9622</v>
      </c>
      <c r="E77" s="61">
        <f t="shared" si="3"/>
        <v>182818</v>
      </c>
      <c r="F77" s="272" t="s">
        <v>492</v>
      </c>
      <c r="G77" s="272"/>
      <c r="H77" s="104"/>
      <c r="I77" s="104"/>
    </row>
    <row r="78" spans="1:9" s="65" customFormat="1" ht="39.75" customHeight="1" x14ac:dyDescent="0.25">
      <c r="A78" s="37">
        <v>72</v>
      </c>
      <c r="B78" s="64" t="s">
        <v>346</v>
      </c>
      <c r="C78" s="86">
        <v>95000</v>
      </c>
      <c r="D78" s="62">
        <f t="shared" si="2"/>
        <v>4750</v>
      </c>
      <c r="E78" s="61">
        <f t="shared" si="3"/>
        <v>90250</v>
      </c>
      <c r="F78" s="272" t="s">
        <v>492</v>
      </c>
      <c r="G78" s="272"/>
      <c r="H78" s="104"/>
      <c r="I78" s="104"/>
    </row>
    <row r="79" spans="1:9" s="65" customFormat="1" ht="39.75" customHeight="1" x14ac:dyDescent="0.25">
      <c r="A79" s="37">
        <v>73</v>
      </c>
      <c r="B79" s="64" t="s">
        <v>347</v>
      </c>
      <c r="C79" s="73">
        <v>42613000</v>
      </c>
      <c r="D79" s="62">
        <f t="shared" si="2"/>
        <v>2130650</v>
      </c>
      <c r="E79" s="61">
        <f t="shared" si="3"/>
        <v>40482350</v>
      </c>
      <c r="F79" s="272" t="s">
        <v>550</v>
      </c>
      <c r="G79" s="272"/>
      <c r="H79" s="104"/>
      <c r="I79" s="104"/>
    </row>
    <row r="80" spans="1:9" s="65" customFormat="1" ht="39.75" customHeight="1" x14ac:dyDescent="0.25">
      <c r="A80" s="37">
        <v>74</v>
      </c>
      <c r="B80" s="64" t="s">
        <v>348</v>
      </c>
      <c r="C80" s="73">
        <v>14119793</v>
      </c>
      <c r="D80" s="62">
        <f t="shared" si="2"/>
        <v>705989.65</v>
      </c>
      <c r="E80" s="61">
        <f t="shared" si="3"/>
        <v>13413803.35</v>
      </c>
      <c r="F80" s="282" t="s">
        <v>506</v>
      </c>
      <c r="G80" s="282"/>
      <c r="H80" s="104"/>
      <c r="I80" s="104"/>
    </row>
    <row r="81" spans="1:9" s="65" customFormat="1" ht="39.75" customHeight="1" x14ac:dyDescent="0.25">
      <c r="A81" s="37">
        <v>75</v>
      </c>
      <c r="B81" s="64" t="s">
        <v>349</v>
      </c>
      <c r="C81" s="73"/>
      <c r="D81" s="62"/>
      <c r="E81" s="61"/>
      <c r="F81" s="272" t="s">
        <v>550</v>
      </c>
      <c r="G81" s="272"/>
      <c r="H81" s="104"/>
      <c r="I81" s="104"/>
    </row>
    <row r="82" spans="1:9" s="65" customFormat="1" ht="39.75" customHeight="1" x14ac:dyDescent="0.25">
      <c r="A82" s="37">
        <v>76</v>
      </c>
      <c r="B82" s="64" t="s">
        <v>578</v>
      </c>
      <c r="C82" s="73"/>
      <c r="D82" s="62"/>
      <c r="E82" s="61"/>
      <c r="F82" s="272" t="s">
        <v>550</v>
      </c>
      <c r="G82" s="272"/>
      <c r="H82" s="104"/>
      <c r="I82" s="104"/>
    </row>
    <row r="83" spans="1:9" s="65" customFormat="1" ht="39.75" customHeight="1" x14ac:dyDescent="0.25">
      <c r="A83" s="37">
        <v>77</v>
      </c>
      <c r="B83" s="64" t="s">
        <v>467</v>
      </c>
      <c r="C83" s="74"/>
      <c r="D83" s="62"/>
      <c r="E83" s="61"/>
      <c r="F83" s="272" t="s">
        <v>554</v>
      </c>
      <c r="G83" s="272"/>
      <c r="H83" s="104"/>
      <c r="I83" s="104"/>
    </row>
    <row r="84" spans="1:9" s="65" customFormat="1" ht="39.75" customHeight="1" x14ac:dyDescent="0.25">
      <c r="A84" s="37">
        <v>78</v>
      </c>
      <c r="B84" s="64" t="s">
        <v>350</v>
      </c>
      <c r="C84" s="73"/>
      <c r="D84" s="62"/>
      <c r="E84" s="61"/>
      <c r="F84" s="272" t="s">
        <v>550</v>
      </c>
      <c r="G84" s="272"/>
      <c r="H84" s="104"/>
      <c r="I84" s="104"/>
    </row>
    <row r="85" spans="1:9" s="65" customFormat="1" ht="39.75" customHeight="1" x14ac:dyDescent="0.25">
      <c r="A85" s="37">
        <v>79</v>
      </c>
      <c r="B85" s="64" t="s">
        <v>351</v>
      </c>
      <c r="C85" s="73">
        <v>1941715</v>
      </c>
      <c r="D85" s="62">
        <f t="shared" si="2"/>
        <v>97085.75</v>
      </c>
      <c r="E85" s="61">
        <f t="shared" si="3"/>
        <v>1844629.25</v>
      </c>
      <c r="F85" s="272" t="s">
        <v>550</v>
      </c>
      <c r="G85" s="272"/>
      <c r="H85" s="104"/>
      <c r="I85" s="104"/>
    </row>
    <row r="86" spans="1:9" s="65" customFormat="1" ht="39.75" customHeight="1" x14ac:dyDescent="0.25">
      <c r="A86" s="37">
        <v>80</v>
      </c>
      <c r="B86" s="64" t="s">
        <v>352</v>
      </c>
      <c r="C86" s="73"/>
      <c r="D86" s="62"/>
      <c r="E86" s="61"/>
      <c r="F86" s="272" t="s">
        <v>550</v>
      </c>
      <c r="G86" s="272"/>
      <c r="H86" s="104"/>
      <c r="I86" s="104"/>
    </row>
    <row r="87" spans="1:9" s="65" customFormat="1" ht="39.75" customHeight="1" x14ac:dyDescent="0.25">
      <c r="A87" s="37">
        <v>81</v>
      </c>
      <c r="B87" s="64" t="s">
        <v>353</v>
      </c>
      <c r="C87" s="73">
        <v>2420491</v>
      </c>
      <c r="D87" s="62">
        <f t="shared" si="2"/>
        <v>121024.55</v>
      </c>
      <c r="E87" s="61">
        <f t="shared" si="3"/>
        <v>2299466.4500000002</v>
      </c>
      <c r="F87" s="272" t="s">
        <v>550</v>
      </c>
      <c r="G87" s="272"/>
      <c r="H87" s="104"/>
      <c r="I87" s="104"/>
    </row>
    <row r="88" spans="1:9" s="65" customFormat="1" ht="39.75" customHeight="1" x14ac:dyDescent="0.25">
      <c r="A88" s="37">
        <v>82</v>
      </c>
      <c r="B88" s="64" t="s">
        <v>354</v>
      </c>
      <c r="C88" s="73">
        <v>27886615</v>
      </c>
      <c r="D88" s="62">
        <f>C88*5/100</f>
        <v>1394330.75</v>
      </c>
      <c r="E88" s="61">
        <f>C88-D88</f>
        <v>26492284.25</v>
      </c>
      <c r="F88" s="272" t="s">
        <v>550</v>
      </c>
      <c r="G88" s="272"/>
      <c r="H88" s="104"/>
      <c r="I88" s="104"/>
    </row>
    <row r="89" spans="1:9" s="65" customFormat="1" ht="39.75" customHeight="1" x14ac:dyDescent="0.25">
      <c r="A89" s="37">
        <v>83</v>
      </c>
      <c r="B89" s="64" t="s">
        <v>355</v>
      </c>
      <c r="C89" s="73"/>
      <c r="D89" s="62"/>
      <c r="E89" s="61"/>
      <c r="F89" s="272" t="s">
        <v>550</v>
      </c>
      <c r="G89" s="272"/>
      <c r="H89" s="104"/>
      <c r="I89" s="104"/>
    </row>
    <row r="90" spans="1:9" s="65" customFormat="1" ht="39.75" customHeight="1" x14ac:dyDescent="0.25">
      <c r="A90" s="37">
        <v>84</v>
      </c>
      <c r="B90" s="64" t="s">
        <v>356</v>
      </c>
      <c r="C90" s="73"/>
      <c r="D90" s="62"/>
      <c r="E90" s="61"/>
      <c r="F90" s="272" t="s">
        <v>558</v>
      </c>
      <c r="G90" s="272"/>
      <c r="H90" s="104"/>
      <c r="I90" s="104"/>
    </row>
    <row r="91" spans="1:9" s="65" customFormat="1" ht="39.75" customHeight="1" x14ac:dyDescent="0.25">
      <c r="A91" s="37">
        <v>85</v>
      </c>
      <c r="B91" s="64" t="s">
        <v>357</v>
      </c>
      <c r="C91" s="73"/>
      <c r="D91" s="62"/>
      <c r="E91" s="61"/>
      <c r="F91" s="272" t="s">
        <v>492</v>
      </c>
      <c r="G91" s="272"/>
      <c r="H91" s="104"/>
      <c r="I91" s="104"/>
    </row>
    <row r="92" spans="1:9" s="65" customFormat="1" ht="39.75" customHeight="1" x14ac:dyDescent="0.25">
      <c r="A92" s="37">
        <v>86</v>
      </c>
      <c r="B92" s="64" t="s">
        <v>358</v>
      </c>
      <c r="C92" s="73"/>
      <c r="D92" s="62"/>
      <c r="E92" s="61"/>
      <c r="F92" s="272" t="s">
        <v>492</v>
      </c>
      <c r="G92" s="272"/>
      <c r="H92" s="104"/>
      <c r="I92" s="104"/>
    </row>
    <row r="93" spans="1:9" s="65" customFormat="1" ht="39.75" customHeight="1" x14ac:dyDescent="0.25">
      <c r="A93" s="37">
        <v>87</v>
      </c>
      <c r="B93" s="64" t="s">
        <v>359</v>
      </c>
      <c r="C93" s="73"/>
      <c r="D93" s="62"/>
      <c r="E93" s="61"/>
      <c r="F93" s="272" t="s">
        <v>550</v>
      </c>
      <c r="G93" s="272"/>
      <c r="H93" s="104"/>
      <c r="I93" s="104"/>
    </row>
    <row r="94" spans="1:9" s="65" customFormat="1" ht="39.75" customHeight="1" x14ac:dyDescent="0.25">
      <c r="A94" s="37">
        <v>88</v>
      </c>
      <c r="B94" s="64" t="s">
        <v>360</v>
      </c>
      <c r="C94" s="73">
        <v>9735434</v>
      </c>
      <c r="D94" s="62">
        <f>C94*5/100</f>
        <v>486771.7</v>
      </c>
      <c r="E94" s="61">
        <f>C94-D94</f>
        <v>9248662.3000000007</v>
      </c>
      <c r="F94" s="272" t="s">
        <v>550</v>
      </c>
      <c r="G94" s="272"/>
      <c r="H94" s="104"/>
      <c r="I94" s="104"/>
    </row>
    <row r="95" spans="1:9" s="65" customFormat="1" ht="39.75" customHeight="1" x14ac:dyDescent="0.25">
      <c r="A95" s="37">
        <v>89</v>
      </c>
      <c r="B95" s="64" t="s">
        <v>361</v>
      </c>
      <c r="C95" s="73"/>
      <c r="D95" s="62"/>
      <c r="E95" s="61"/>
      <c r="F95" s="272" t="s">
        <v>492</v>
      </c>
      <c r="G95" s="272"/>
      <c r="H95" s="104"/>
      <c r="I95" s="104"/>
    </row>
    <row r="96" spans="1:9" s="65" customFormat="1" ht="39.75" customHeight="1" x14ac:dyDescent="0.25">
      <c r="A96" s="37">
        <v>90</v>
      </c>
      <c r="B96" s="64" t="s">
        <v>362</v>
      </c>
      <c r="C96" s="73"/>
      <c r="D96" s="62"/>
      <c r="E96" s="61"/>
      <c r="F96" s="272" t="s">
        <v>492</v>
      </c>
      <c r="G96" s="272"/>
      <c r="H96" s="104"/>
      <c r="I96" s="104"/>
    </row>
    <row r="97" spans="1:9" s="65" customFormat="1" ht="39.75" customHeight="1" x14ac:dyDescent="0.25">
      <c r="A97" s="37">
        <v>91</v>
      </c>
      <c r="B97" s="64" t="s">
        <v>363</v>
      </c>
      <c r="C97" s="73"/>
      <c r="D97" s="62"/>
      <c r="E97" s="61"/>
      <c r="F97" s="272" t="s">
        <v>492</v>
      </c>
      <c r="G97" s="272"/>
      <c r="H97" s="104"/>
      <c r="I97" s="104"/>
    </row>
    <row r="98" spans="1:9" s="65" customFormat="1" ht="39.75" customHeight="1" x14ac:dyDescent="0.25">
      <c r="A98" s="37">
        <v>92</v>
      </c>
      <c r="B98" s="64" t="s">
        <v>364</v>
      </c>
      <c r="C98" s="73"/>
      <c r="D98" s="62"/>
      <c r="E98" s="61"/>
      <c r="F98" s="272" t="s">
        <v>492</v>
      </c>
      <c r="G98" s="272"/>
      <c r="H98" s="104"/>
      <c r="I98" s="104"/>
    </row>
    <row r="99" spans="1:9" s="65" customFormat="1" ht="39.75" customHeight="1" x14ac:dyDescent="0.25">
      <c r="A99" s="37">
        <v>93</v>
      </c>
      <c r="B99" s="63" t="s">
        <v>365</v>
      </c>
      <c r="C99" s="66">
        <v>600000</v>
      </c>
      <c r="D99" s="62">
        <f>C99*5/100</f>
        <v>30000</v>
      </c>
      <c r="E99" s="61">
        <f>C99-D99</f>
        <v>570000</v>
      </c>
      <c r="F99" s="272" t="s">
        <v>550</v>
      </c>
      <c r="G99" s="272"/>
      <c r="H99" s="104"/>
      <c r="I99" s="104"/>
    </row>
    <row r="100" spans="1:9" s="65" customFormat="1" ht="39.75" customHeight="1" x14ac:dyDescent="0.25">
      <c r="A100" s="37">
        <v>94</v>
      </c>
      <c r="B100" s="63" t="s">
        <v>366</v>
      </c>
      <c r="C100" s="62"/>
      <c r="D100" s="62"/>
      <c r="E100" s="61"/>
      <c r="F100" s="272" t="s">
        <v>559</v>
      </c>
      <c r="G100" s="272"/>
      <c r="H100" s="104"/>
      <c r="I100" s="104"/>
    </row>
    <row r="101" spans="1:9" s="65" customFormat="1" ht="39.75" customHeight="1" x14ac:dyDescent="0.25">
      <c r="A101" s="37">
        <v>95</v>
      </c>
      <c r="B101" s="63" t="s">
        <v>367</v>
      </c>
      <c r="C101" s="62"/>
      <c r="D101" s="62"/>
      <c r="E101" s="61"/>
      <c r="F101" s="272" t="s">
        <v>550</v>
      </c>
      <c r="G101" s="272"/>
      <c r="H101" s="104"/>
      <c r="I101" s="104"/>
    </row>
    <row r="102" spans="1:9" s="65" customFormat="1" ht="39.75" customHeight="1" x14ac:dyDescent="0.25">
      <c r="A102" s="37">
        <v>96</v>
      </c>
      <c r="B102" s="64" t="s">
        <v>368</v>
      </c>
      <c r="C102" s="73"/>
      <c r="D102" s="62"/>
      <c r="E102" s="61"/>
      <c r="F102" s="272" t="s">
        <v>550</v>
      </c>
      <c r="G102" s="272"/>
      <c r="H102" s="104"/>
      <c r="I102" s="104"/>
    </row>
    <row r="103" spans="1:9" s="65" customFormat="1" ht="39.75" customHeight="1" x14ac:dyDescent="0.25">
      <c r="A103" s="37">
        <v>97</v>
      </c>
      <c r="B103" s="64" t="s">
        <v>369</v>
      </c>
      <c r="C103" s="73"/>
      <c r="D103" s="62"/>
      <c r="E103" s="61"/>
      <c r="F103" s="272" t="s">
        <v>550</v>
      </c>
      <c r="G103" s="272"/>
      <c r="H103" s="104"/>
      <c r="I103" s="104"/>
    </row>
    <row r="104" spans="1:9" s="65" customFormat="1" ht="39.75" customHeight="1" x14ac:dyDescent="0.25">
      <c r="A104" s="37">
        <v>98</v>
      </c>
      <c r="B104" s="64" t="s">
        <v>370</v>
      </c>
      <c r="C104" s="73"/>
      <c r="D104" s="62"/>
      <c r="E104" s="61"/>
      <c r="F104" s="272" t="s">
        <v>550</v>
      </c>
      <c r="G104" s="272"/>
      <c r="H104" s="104"/>
      <c r="I104" s="104"/>
    </row>
    <row r="105" spans="1:9" s="65" customFormat="1" ht="39.75" customHeight="1" x14ac:dyDescent="0.25">
      <c r="A105" s="37">
        <v>99</v>
      </c>
      <c r="B105" s="64" t="s">
        <v>371</v>
      </c>
      <c r="C105" s="73"/>
      <c r="D105" s="62"/>
      <c r="E105" s="61"/>
      <c r="F105" s="272" t="s">
        <v>550</v>
      </c>
      <c r="G105" s="272"/>
      <c r="H105" s="104"/>
      <c r="I105" s="104"/>
    </row>
    <row r="106" spans="1:9" s="65" customFormat="1" ht="39.75" customHeight="1" x14ac:dyDescent="0.25">
      <c r="A106" s="37">
        <v>100</v>
      </c>
      <c r="B106" s="64" t="s">
        <v>372</v>
      </c>
      <c r="C106" s="73">
        <v>1924547</v>
      </c>
      <c r="D106" s="62">
        <f>C106*5/100</f>
        <v>96227.35</v>
      </c>
      <c r="E106" s="61">
        <f>C106-D106</f>
        <v>1828319.65</v>
      </c>
      <c r="F106" s="272" t="s">
        <v>550</v>
      </c>
      <c r="G106" s="272"/>
      <c r="H106" s="104"/>
      <c r="I106" s="104"/>
    </row>
    <row r="107" spans="1:9" s="65" customFormat="1" ht="39.75" customHeight="1" x14ac:dyDescent="0.25">
      <c r="A107" s="37">
        <v>101</v>
      </c>
      <c r="B107" s="64" t="s">
        <v>373</v>
      </c>
      <c r="C107" s="73"/>
      <c r="D107" s="62"/>
      <c r="E107" s="61"/>
      <c r="F107" s="272" t="s">
        <v>560</v>
      </c>
      <c r="G107" s="272"/>
      <c r="H107" s="104"/>
      <c r="I107" s="104"/>
    </row>
    <row r="108" spans="1:9" s="65" customFormat="1" ht="39.75" customHeight="1" x14ac:dyDescent="0.25">
      <c r="A108" s="37">
        <v>102</v>
      </c>
      <c r="B108" s="64" t="s">
        <v>374</v>
      </c>
      <c r="C108" s="73"/>
      <c r="D108" s="62"/>
      <c r="E108" s="61"/>
      <c r="F108" s="272" t="s">
        <v>550</v>
      </c>
      <c r="G108" s="272"/>
      <c r="H108" s="104"/>
      <c r="I108" s="104"/>
    </row>
    <row r="109" spans="1:9" s="65" customFormat="1" ht="39.75" customHeight="1" x14ac:dyDescent="0.25">
      <c r="A109" s="37">
        <v>103</v>
      </c>
      <c r="B109" s="64" t="s">
        <v>621</v>
      </c>
      <c r="C109" s="73"/>
      <c r="D109" s="62"/>
      <c r="E109" s="61"/>
      <c r="F109" s="272" t="s">
        <v>555</v>
      </c>
      <c r="G109" s="272"/>
      <c r="H109" s="104"/>
      <c r="I109" s="104"/>
    </row>
    <row r="110" spans="1:9" s="65" customFormat="1" ht="39.75" customHeight="1" x14ac:dyDescent="0.25">
      <c r="A110" s="37">
        <v>104</v>
      </c>
      <c r="B110" s="64" t="s">
        <v>375</v>
      </c>
      <c r="C110" s="73"/>
      <c r="D110" s="62"/>
      <c r="E110" s="61"/>
      <c r="F110" s="272" t="s">
        <v>555</v>
      </c>
      <c r="G110" s="272"/>
      <c r="H110" s="104"/>
      <c r="I110" s="104"/>
    </row>
    <row r="111" spans="1:9" s="65" customFormat="1" ht="39.75" customHeight="1" x14ac:dyDescent="0.25">
      <c r="A111" s="37">
        <v>105</v>
      </c>
      <c r="B111" s="63" t="s">
        <v>376</v>
      </c>
      <c r="C111" s="62"/>
      <c r="D111" s="62"/>
      <c r="E111" s="61"/>
      <c r="F111" s="272" t="s">
        <v>555</v>
      </c>
      <c r="G111" s="272"/>
      <c r="H111" s="104"/>
      <c r="I111" s="104"/>
    </row>
    <row r="112" spans="1:9" s="65" customFormat="1" ht="39.75" customHeight="1" x14ac:dyDescent="0.25">
      <c r="A112" s="37">
        <v>106</v>
      </c>
      <c r="B112" s="63" t="s">
        <v>377</v>
      </c>
      <c r="C112" s="62">
        <v>489956</v>
      </c>
      <c r="D112" s="62">
        <f>C112*5/100</f>
        <v>24497.8</v>
      </c>
      <c r="E112" s="61">
        <f>C112-D112</f>
        <v>465458.2</v>
      </c>
      <c r="F112" s="282" t="s">
        <v>561</v>
      </c>
      <c r="G112" s="282"/>
      <c r="H112" s="104"/>
      <c r="I112" s="104"/>
    </row>
    <row r="113" spans="1:9" s="65" customFormat="1" ht="39.75" customHeight="1" x14ac:dyDescent="0.25">
      <c r="A113" s="37">
        <v>107</v>
      </c>
      <c r="B113" s="64" t="s">
        <v>378</v>
      </c>
      <c r="C113" s="73"/>
      <c r="D113" s="62"/>
      <c r="E113" s="61"/>
      <c r="F113" s="272" t="s">
        <v>555</v>
      </c>
      <c r="G113" s="272"/>
      <c r="H113" s="104"/>
      <c r="I113" s="104"/>
    </row>
    <row r="114" spans="1:9" s="65" customFormat="1" ht="39.75" customHeight="1" x14ac:dyDescent="0.25">
      <c r="A114" s="37">
        <v>108</v>
      </c>
      <c r="B114" s="64" t="s">
        <v>379</v>
      </c>
      <c r="C114" s="73"/>
      <c r="D114" s="62"/>
      <c r="E114" s="61"/>
      <c r="F114" s="272" t="s">
        <v>492</v>
      </c>
      <c r="G114" s="272"/>
      <c r="H114" s="104"/>
      <c r="I114" s="104"/>
    </row>
    <row r="115" spans="1:9" s="65" customFormat="1" ht="39.75" customHeight="1" x14ac:dyDescent="0.25">
      <c r="A115" s="37">
        <v>109</v>
      </c>
      <c r="B115" s="64" t="s">
        <v>380</v>
      </c>
      <c r="C115" s="73"/>
      <c r="D115" s="62"/>
      <c r="E115" s="61"/>
      <c r="F115" s="272" t="s">
        <v>492</v>
      </c>
      <c r="G115" s="272"/>
      <c r="H115" s="104"/>
      <c r="I115" s="104"/>
    </row>
    <row r="116" spans="1:9" s="65" customFormat="1" ht="39.75" customHeight="1" x14ac:dyDescent="0.25">
      <c r="A116" s="37">
        <v>110</v>
      </c>
      <c r="B116" s="64" t="s">
        <v>381</v>
      </c>
      <c r="C116" s="73"/>
      <c r="D116" s="62"/>
      <c r="E116" s="61"/>
      <c r="F116" s="272" t="s">
        <v>492</v>
      </c>
      <c r="G116" s="272"/>
      <c r="H116" s="104"/>
      <c r="I116" s="104"/>
    </row>
    <row r="117" spans="1:9" s="65" customFormat="1" ht="39.75" customHeight="1" x14ac:dyDescent="0.25">
      <c r="A117" s="37">
        <v>111</v>
      </c>
      <c r="B117" s="64" t="s">
        <v>382</v>
      </c>
      <c r="C117" s="73"/>
      <c r="D117" s="62"/>
      <c r="E117" s="61"/>
      <c r="F117" s="272" t="s">
        <v>507</v>
      </c>
      <c r="G117" s="272"/>
      <c r="H117" s="104"/>
      <c r="I117" s="104"/>
    </row>
    <row r="118" spans="1:9" s="65" customFormat="1" ht="39.75" customHeight="1" x14ac:dyDescent="0.25">
      <c r="A118" s="37">
        <v>112</v>
      </c>
      <c r="B118" s="64" t="s">
        <v>383</v>
      </c>
      <c r="C118" s="73"/>
      <c r="D118" s="62"/>
      <c r="E118" s="61"/>
      <c r="F118" s="272" t="s">
        <v>507</v>
      </c>
      <c r="G118" s="272"/>
      <c r="H118" s="104"/>
      <c r="I118" s="104"/>
    </row>
    <row r="119" spans="1:9" s="65" customFormat="1" ht="39.75" customHeight="1" x14ac:dyDescent="0.25">
      <c r="A119" s="37">
        <v>113</v>
      </c>
      <c r="B119" s="64" t="s">
        <v>384</v>
      </c>
      <c r="C119" s="73"/>
      <c r="D119" s="62"/>
      <c r="E119" s="61"/>
      <c r="F119" s="272" t="s">
        <v>507</v>
      </c>
      <c r="G119" s="272"/>
      <c r="H119" s="104"/>
      <c r="I119" s="104"/>
    </row>
    <row r="120" spans="1:9" s="65" customFormat="1" ht="39.75" customHeight="1" x14ac:dyDescent="0.25">
      <c r="A120" s="37">
        <v>114</v>
      </c>
      <c r="B120" s="64" t="s">
        <v>385</v>
      </c>
      <c r="C120" s="73"/>
      <c r="D120" s="62"/>
      <c r="E120" s="61"/>
      <c r="F120" s="272" t="s">
        <v>550</v>
      </c>
      <c r="G120" s="272"/>
      <c r="H120" s="104"/>
      <c r="I120" s="104"/>
    </row>
    <row r="121" spans="1:9" s="65" customFormat="1" ht="39.75" customHeight="1" x14ac:dyDescent="0.25">
      <c r="A121" s="37">
        <v>115</v>
      </c>
      <c r="B121" s="64" t="s">
        <v>386</v>
      </c>
      <c r="C121" s="73"/>
      <c r="D121" s="62"/>
      <c r="E121" s="61"/>
      <c r="F121" s="272" t="s">
        <v>492</v>
      </c>
      <c r="G121" s="272"/>
      <c r="H121" s="104"/>
      <c r="I121" s="104"/>
    </row>
    <row r="122" spans="1:9" s="65" customFormat="1" ht="39.75" customHeight="1" x14ac:dyDescent="0.25">
      <c r="A122" s="37">
        <v>116</v>
      </c>
      <c r="B122" s="64" t="s">
        <v>387</v>
      </c>
      <c r="C122" s="73"/>
      <c r="D122" s="62"/>
      <c r="E122" s="61"/>
      <c r="F122" s="272" t="s">
        <v>562</v>
      </c>
      <c r="G122" s="272"/>
      <c r="H122" s="104"/>
      <c r="I122" s="104"/>
    </row>
    <row r="123" spans="1:9" s="65" customFormat="1" ht="39.75" customHeight="1" x14ac:dyDescent="0.25">
      <c r="A123" s="37">
        <v>117</v>
      </c>
      <c r="B123" s="63" t="s">
        <v>388</v>
      </c>
      <c r="C123" s="62"/>
      <c r="D123" s="62"/>
      <c r="E123" s="61"/>
      <c r="F123" s="272" t="s">
        <v>562</v>
      </c>
      <c r="G123" s="272"/>
      <c r="H123" s="104"/>
      <c r="I123" s="104"/>
    </row>
    <row r="124" spans="1:9" s="65" customFormat="1" ht="39.75" customHeight="1" x14ac:dyDescent="0.25">
      <c r="A124" s="37">
        <v>118</v>
      </c>
      <c r="B124" s="63" t="s">
        <v>389</v>
      </c>
      <c r="C124" s="62">
        <v>250000</v>
      </c>
      <c r="D124" s="62">
        <f>C124*5/100</f>
        <v>12500</v>
      </c>
      <c r="E124" s="61">
        <f>C124-D124</f>
        <v>237500</v>
      </c>
      <c r="F124" s="272" t="s">
        <v>550</v>
      </c>
      <c r="G124" s="272"/>
      <c r="H124" s="104"/>
      <c r="I124" s="69"/>
    </row>
    <row r="125" spans="1:9" s="65" customFormat="1" ht="39.75" customHeight="1" x14ac:dyDescent="0.25">
      <c r="A125" s="37">
        <v>119</v>
      </c>
      <c r="B125" s="64" t="s">
        <v>390</v>
      </c>
      <c r="C125" s="73">
        <v>615677</v>
      </c>
      <c r="D125" s="62">
        <f>C125*5/100</f>
        <v>30783.85</v>
      </c>
      <c r="E125" s="61">
        <f>C125-D125</f>
        <v>584893.15</v>
      </c>
      <c r="F125" s="272" t="s">
        <v>508</v>
      </c>
      <c r="G125" s="272"/>
      <c r="H125" s="104"/>
      <c r="I125" s="69"/>
    </row>
    <row r="126" spans="1:9" s="65" customFormat="1" ht="39.75" customHeight="1" x14ac:dyDescent="0.25">
      <c r="A126" s="37">
        <v>120</v>
      </c>
      <c r="B126" s="64" t="s">
        <v>391</v>
      </c>
      <c r="C126" s="73"/>
      <c r="D126" s="62"/>
      <c r="E126" s="61"/>
      <c r="F126" s="272" t="s">
        <v>550</v>
      </c>
      <c r="G126" s="272"/>
      <c r="H126" s="104"/>
      <c r="I126" s="69"/>
    </row>
    <row r="127" spans="1:9" s="65" customFormat="1" ht="39.75" customHeight="1" x14ac:dyDescent="0.25">
      <c r="A127" s="37">
        <v>121</v>
      </c>
      <c r="B127" s="64" t="s">
        <v>392</v>
      </c>
      <c r="C127" s="73">
        <v>741808</v>
      </c>
      <c r="D127" s="62">
        <f>C127*5/100</f>
        <v>37090.400000000001</v>
      </c>
      <c r="E127" s="61">
        <f>C127-D127</f>
        <v>704717.6</v>
      </c>
      <c r="F127" s="272" t="s">
        <v>550</v>
      </c>
      <c r="G127" s="272"/>
      <c r="H127" s="104"/>
      <c r="I127" s="69"/>
    </row>
    <row r="128" spans="1:9" s="65" customFormat="1" ht="39.75" customHeight="1" x14ac:dyDescent="0.25">
      <c r="A128" s="37">
        <v>122</v>
      </c>
      <c r="B128" s="64" t="s">
        <v>393</v>
      </c>
      <c r="C128" s="73">
        <v>5076702</v>
      </c>
      <c r="D128" s="62">
        <f>C128*5/100</f>
        <v>253835.1</v>
      </c>
      <c r="E128" s="61">
        <f>C128-D128+247682</f>
        <v>5070548.9000000004</v>
      </c>
      <c r="F128" s="272" t="s">
        <v>509</v>
      </c>
      <c r="G128" s="272"/>
      <c r="H128" s="69"/>
      <c r="I128" s="69"/>
    </row>
    <row r="129" spans="1:9" s="65" customFormat="1" ht="39.75" customHeight="1" x14ac:dyDescent="0.25">
      <c r="A129" s="37">
        <v>123</v>
      </c>
      <c r="B129" s="64" t="s">
        <v>394</v>
      </c>
      <c r="C129" s="73">
        <v>242232</v>
      </c>
      <c r="D129" s="62">
        <f>C129*5/100</f>
        <v>12111.6</v>
      </c>
      <c r="E129" s="61">
        <f>C129-D129</f>
        <v>230120.4</v>
      </c>
      <c r="F129" s="272" t="s">
        <v>550</v>
      </c>
      <c r="G129" s="272"/>
      <c r="H129" s="104"/>
      <c r="I129" s="69"/>
    </row>
    <row r="130" spans="1:9" s="65" customFormat="1" ht="39.75" customHeight="1" x14ac:dyDescent="0.25">
      <c r="A130" s="37">
        <v>124</v>
      </c>
      <c r="B130" s="64" t="s">
        <v>395</v>
      </c>
      <c r="C130" s="73"/>
      <c r="D130" s="62"/>
      <c r="E130" s="61"/>
      <c r="F130" s="272" t="s">
        <v>563</v>
      </c>
      <c r="G130" s="272"/>
      <c r="H130" s="104"/>
      <c r="I130" s="69"/>
    </row>
    <row r="131" spans="1:9" s="65" customFormat="1" ht="39.75" customHeight="1" x14ac:dyDescent="0.25">
      <c r="A131" s="37">
        <v>125</v>
      </c>
      <c r="B131" s="64" t="s">
        <v>396</v>
      </c>
      <c r="C131" s="73">
        <v>735565</v>
      </c>
      <c r="D131" s="62">
        <f>C131*5/100</f>
        <v>36778.25</v>
      </c>
      <c r="E131" s="61">
        <f>C131-D131</f>
        <v>698786.75</v>
      </c>
      <c r="F131" s="272" t="s">
        <v>550</v>
      </c>
      <c r="G131" s="272"/>
      <c r="H131" s="104"/>
      <c r="I131" s="69"/>
    </row>
    <row r="132" spans="1:9" s="65" customFormat="1" ht="39.75" customHeight="1" x14ac:dyDescent="0.25">
      <c r="A132" s="37">
        <v>126</v>
      </c>
      <c r="B132" s="64" t="s">
        <v>397</v>
      </c>
      <c r="C132" s="73"/>
      <c r="D132" s="62"/>
      <c r="E132" s="61"/>
      <c r="F132" s="272" t="s">
        <v>562</v>
      </c>
      <c r="G132" s="272"/>
      <c r="H132" s="104"/>
      <c r="I132" s="69"/>
    </row>
    <row r="133" spans="1:9" s="65" customFormat="1" ht="39.75" customHeight="1" x14ac:dyDescent="0.25">
      <c r="A133" s="37">
        <v>127</v>
      </c>
      <c r="B133" s="64" t="s">
        <v>398</v>
      </c>
      <c r="C133" s="73"/>
      <c r="D133" s="62"/>
      <c r="E133" s="61"/>
      <c r="F133" s="272" t="s">
        <v>550</v>
      </c>
      <c r="G133" s="272"/>
      <c r="H133" s="104"/>
      <c r="I133" s="69"/>
    </row>
    <row r="134" spans="1:9" s="65" customFormat="1" ht="39.75" customHeight="1" x14ac:dyDescent="0.25">
      <c r="A134" s="37">
        <v>128</v>
      </c>
      <c r="B134" s="64" t="s">
        <v>459</v>
      </c>
      <c r="C134" s="73">
        <v>16118963</v>
      </c>
      <c r="D134" s="62">
        <f>C134*5/100</f>
        <v>805948.15</v>
      </c>
      <c r="E134" s="61">
        <f>C134-D134</f>
        <v>15313014.85</v>
      </c>
      <c r="F134" s="272" t="s">
        <v>550</v>
      </c>
      <c r="G134" s="272"/>
      <c r="H134" s="104"/>
      <c r="I134" s="69"/>
    </row>
    <row r="135" spans="1:9" s="65" customFormat="1" ht="39.75" customHeight="1" x14ac:dyDescent="0.25">
      <c r="A135" s="37">
        <v>129</v>
      </c>
      <c r="B135" s="63" t="s">
        <v>399</v>
      </c>
      <c r="C135" s="62"/>
      <c r="D135" s="62"/>
      <c r="E135" s="61"/>
      <c r="F135" s="272" t="s">
        <v>564</v>
      </c>
      <c r="G135" s="272"/>
      <c r="H135" s="104"/>
      <c r="I135" s="104"/>
    </row>
    <row r="136" spans="1:9" s="65" customFormat="1" ht="39.75" customHeight="1" x14ac:dyDescent="0.25">
      <c r="A136" s="37">
        <v>130</v>
      </c>
      <c r="B136" s="63" t="s">
        <v>400</v>
      </c>
      <c r="C136" s="62"/>
      <c r="D136" s="62"/>
      <c r="E136" s="61"/>
      <c r="F136" s="282" t="s">
        <v>565</v>
      </c>
      <c r="G136" s="282"/>
      <c r="H136" s="104"/>
      <c r="I136" s="104"/>
    </row>
    <row r="137" spans="1:9" s="65" customFormat="1" ht="39.75" customHeight="1" x14ac:dyDescent="0.25">
      <c r="A137" s="37">
        <v>131</v>
      </c>
      <c r="B137" s="64" t="s">
        <v>401</v>
      </c>
      <c r="C137" s="73"/>
      <c r="D137" s="62"/>
      <c r="E137" s="61"/>
      <c r="F137" s="272" t="s">
        <v>550</v>
      </c>
      <c r="G137" s="272"/>
      <c r="H137" s="104"/>
      <c r="I137" s="104"/>
    </row>
    <row r="138" spans="1:9" s="65" customFormat="1" ht="39.75" customHeight="1" x14ac:dyDescent="0.25">
      <c r="A138" s="37">
        <v>132</v>
      </c>
      <c r="B138" s="64" t="s">
        <v>402</v>
      </c>
      <c r="C138" s="73"/>
      <c r="D138" s="62"/>
      <c r="E138" s="61"/>
      <c r="F138" s="272" t="s">
        <v>550</v>
      </c>
      <c r="G138" s="272"/>
      <c r="H138" s="104"/>
      <c r="I138" s="104"/>
    </row>
    <row r="139" spans="1:9" s="65" customFormat="1" ht="39.75" customHeight="1" x14ac:dyDescent="0.25">
      <c r="A139" s="37">
        <v>134</v>
      </c>
      <c r="B139" s="64" t="s">
        <v>403</v>
      </c>
      <c r="C139" s="73"/>
      <c r="D139" s="62"/>
      <c r="E139" s="61"/>
      <c r="F139" s="272" t="s">
        <v>562</v>
      </c>
      <c r="G139" s="272"/>
      <c r="H139" s="104"/>
      <c r="I139" s="104"/>
    </row>
    <row r="140" spans="1:9" s="65" customFormat="1" ht="39.75" customHeight="1" x14ac:dyDescent="0.25">
      <c r="A140" s="37">
        <v>135</v>
      </c>
      <c r="B140" s="64" t="s">
        <v>404</v>
      </c>
      <c r="C140" s="73"/>
      <c r="D140" s="62"/>
      <c r="E140" s="61"/>
      <c r="F140" s="272" t="s">
        <v>566</v>
      </c>
      <c r="G140" s="272"/>
      <c r="H140" s="104"/>
      <c r="I140" s="104"/>
    </row>
    <row r="141" spans="1:9" s="65" customFormat="1" ht="39.75" customHeight="1" x14ac:dyDescent="0.25">
      <c r="A141" s="37">
        <v>136</v>
      </c>
      <c r="B141" s="64" t="s">
        <v>405</v>
      </c>
      <c r="C141" s="73">
        <v>1714945</v>
      </c>
      <c r="D141" s="62">
        <f t="shared" ref="D141:D150" si="6">C141*5/100</f>
        <v>85747.25</v>
      </c>
      <c r="E141" s="61">
        <f t="shared" ref="E141:E150" si="7">C141-D141</f>
        <v>1629197.75</v>
      </c>
      <c r="F141" s="272" t="s">
        <v>550</v>
      </c>
      <c r="G141" s="272"/>
      <c r="H141" s="104"/>
      <c r="I141" s="104"/>
    </row>
    <row r="142" spans="1:9" s="65" customFormat="1" ht="39.75" customHeight="1" x14ac:dyDescent="0.25">
      <c r="A142" s="37">
        <v>137</v>
      </c>
      <c r="B142" s="77" t="s">
        <v>406</v>
      </c>
      <c r="C142" s="73">
        <v>30434829</v>
      </c>
      <c r="D142" s="62">
        <f t="shared" si="6"/>
        <v>1521741.45</v>
      </c>
      <c r="E142" s="61">
        <f t="shared" si="7"/>
        <v>28913087.550000001</v>
      </c>
      <c r="F142" s="272" t="s">
        <v>550</v>
      </c>
      <c r="G142" s="272"/>
      <c r="H142" s="104"/>
      <c r="I142" s="104"/>
    </row>
    <row r="143" spans="1:9" s="65" customFormat="1" ht="35.25" customHeight="1" x14ac:dyDescent="0.25">
      <c r="A143" s="37">
        <v>138</v>
      </c>
      <c r="B143" s="77" t="s">
        <v>407</v>
      </c>
      <c r="C143" s="73">
        <v>308000</v>
      </c>
      <c r="D143" s="62">
        <f t="shared" si="6"/>
        <v>15400</v>
      </c>
      <c r="E143" s="61">
        <f t="shared" si="7"/>
        <v>292600</v>
      </c>
      <c r="F143" s="272" t="s">
        <v>550</v>
      </c>
      <c r="G143" s="272"/>
      <c r="H143" s="104"/>
      <c r="I143" s="104"/>
    </row>
    <row r="144" spans="1:9" s="65" customFormat="1" ht="39.75" customHeight="1" x14ac:dyDescent="0.25">
      <c r="A144" s="37">
        <v>139</v>
      </c>
      <c r="B144" s="64" t="s">
        <v>408</v>
      </c>
      <c r="C144" s="62">
        <f>5310146</f>
        <v>5310146</v>
      </c>
      <c r="D144" s="62">
        <f t="shared" si="6"/>
        <v>265507.3</v>
      </c>
      <c r="E144" s="61">
        <f>C144-D144+316650</f>
        <v>5361288.7</v>
      </c>
      <c r="F144" s="272" t="s">
        <v>550</v>
      </c>
      <c r="G144" s="272"/>
      <c r="H144" s="69"/>
      <c r="I144" s="104"/>
    </row>
    <row r="145" spans="1:9" s="65" customFormat="1" ht="39.75" customHeight="1" x14ac:dyDescent="0.25">
      <c r="A145" s="37">
        <v>140</v>
      </c>
      <c r="B145" s="64" t="s">
        <v>408</v>
      </c>
      <c r="C145" s="73">
        <v>1376047</v>
      </c>
      <c r="D145" s="62">
        <f t="shared" si="6"/>
        <v>68802.350000000006</v>
      </c>
      <c r="E145" s="61">
        <f t="shared" si="7"/>
        <v>1307244.6499999999</v>
      </c>
      <c r="F145" s="272" t="s">
        <v>550</v>
      </c>
      <c r="G145" s="272"/>
      <c r="H145" s="92"/>
      <c r="I145" s="104"/>
    </row>
    <row r="146" spans="1:9" s="65" customFormat="1" ht="39.75" customHeight="1" x14ac:dyDescent="0.25">
      <c r="A146" s="37">
        <v>141</v>
      </c>
      <c r="B146" s="63" t="s">
        <v>408</v>
      </c>
      <c r="C146" s="62">
        <v>344246</v>
      </c>
      <c r="D146" s="62">
        <f t="shared" si="6"/>
        <v>17212.3</v>
      </c>
      <c r="E146" s="61">
        <f t="shared" si="7"/>
        <v>327033.7</v>
      </c>
      <c r="F146" s="272" t="s">
        <v>550</v>
      </c>
      <c r="G146" s="272"/>
      <c r="H146" s="69"/>
      <c r="I146" s="104"/>
    </row>
    <row r="147" spans="1:9" s="65" customFormat="1" ht="39.75" customHeight="1" x14ac:dyDescent="0.25">
      <c r="A147" s="37">
        <v>142</v>
      </c>
      <c r="B147" s="63" t="s">
        <v>409</v>
      </c>
      <c r="C147" s="62">
        <v>8323353</v>
      </c>
      <c r="D147" s="62">
        <f t="shared" si="6"/>
        <v>416167.65</v>
      </c>
      <c r="E147" s="61">
        <f t="shared" si="7"/>
        <v>7907185.3499999996</v>
      </c>
      <c r="F147" s="272" t="s">
        <v>550</v>
      </c>
      <c r="G147" s="272"/>
      <c r="H147" s="69"/>
      <c r="I147" s="104"/>
    </row>
    <row r="148" spans="1:9" s="65" customFormat="1" ht="39.75" customHeight="1" x14ac:dyDescent="0.25">
      <c r="A148" s="37">
        <v>143</v>
      </c>
      <c r="B148" s="64" t="s">
        <v>410</v>
      </c>
      <c r="C148" s="73">
        <v>726971</v>
      </c>
      <c r="D148" s="62">
        <f t="shared" si="6"/>
        <v>36348.550000000003</v>
      </c>
      <c r="E148" s="61">
        <f t="shared" si="7"/>
        <v>690622.45</v>
      </c>
      <c r="F148" s="272" t="s">
        <v>550</v>
      </c>
      <c r="G148" s="272"/>
      <c r="H148" s="69"/>
      <c r="I148" s="104"/>
    </row>
    <row r="149" spans="1:9" s="65" customFormat="1" ht="39.75" customHeight="1" x14ac:dyDescent="0.25">
      <c r="A149" s="37">
        <v>144</v>
      </c>
      <c r="B149" s="64" t="s">
        <v>410</v>
      </c>
      <c r="C149" s="73">
        <v>628399</v>
      </c>
      <c r="D149" s="62">
        <f t="shared" si="6"/>
        <v>31419.95</v>
      </c>
      <c r="E149" s="61">
        <f t="shared" si="7"/>
        <v>596979.05000000005</v>
      </c>
      <c r="F149" s="272" t="s">
        <v>550</v>
      </c>
      <c r="G149" s="272"/>
      <c r="H149" s="69"/>
      <c r="I149" s="104"/>
    </row>
    <row r="150" spans="1:9" s="65" customFormat="1" ht="39.75" customHeight="1" x14ac:dyDescent="0.25">
      <c r="A150" s="37">
        <v>145</v>
      </c>
      <c r="B150" s="64" t="s">
        <v>411</v>
      </c>
      <c r="C150" s="73"/>
      <c r="D150" s="62">
        <f t="shared" si="6"/>
        <v>0</v>
      </c>
      <c r="E150" s="61">
        <f t="shared" si="7"/>
        <v>0</v>
      </c>
      <c r="F150" s="272" t="s">
        <v>550</v>
      </c>
      <c r="G150" s="272"/>
      <c r="H150" s="69"/>
      <c r="I150" s="104"/>
    </row>
    <row r="151" spans="1:9" s="65" customFormat="1" ht="39.75" customHeight="1" x14ac:dyDescent="0.25">
      <c r="A151" s="37">
        <v>146</v>
      </c>
      <c r="B151" s="64" t="s">
        <v>412</v>
      </c>
      <c r="C151" s="73"/>
      <c r="D151" s="62">
        <f t="shared" ref="D151:D162" si="8">C151*5/100</f>
        <v>0</v>
      </c>
      <c r="E151" s="61">
        <f t="shared" ref="E151:E162" si="9">C151-D151</f>
        <v>0</v>
      </c>
      <c r="F151" s="272" t="s">
        <v>550</v>
      </c>
      <c r="G151" s="272"/>
      <c r="H151" s="69"/>
      <c r="I151" s="104"/>
    </row>
    <row r="152" spans="1:9" s="65" customFormat="1" ht="39.75" customHeight="1" x14ac:dyDescent="0.25">
      <c r="A152" s="37">
        <v>147</v>
      </c>
      <c r="B152" s="64" t="s">
        <v>413</v>
      </c>
      <c r="C152" s="73">
        <v>3712609</v>
      </c>
      <c r="D152" s="62">
        <f t="shared" si="8"/>
        <v>185630.45</v>
      </c>
      <c r="E152" s="61">
        <f t="shared" si="9"/>
        <v>3526978.55</v>
      </c>
      <c r="F152" s="272" t="s">
        <v>550</v>
      </c>
      <c r="G152" s="272"/>
      <c r="H152" s="69"/>
      <c r="I152" s="104"/>
    </row>
    <row r="153" spans="1:9" s="65" customFormat="1" ht="39.75" customHeight="1" x14ac:dyDescent="0.25">
      <c r="A153" s="37">
        <v>148</v>
      </c>
      <c r="B153" s="64" t="s">
        <v>414</v>
      </c>
      <c r="C153" s="73"/>
      <c r="D153" s="62"/>
      <c r="E153" s="61"/>
      <c r="F153" s="272" t="s">
        <v>550</v>
      </c>
      <c r="G153" s="272"/>
      <c r="H153" s="69"/>
      <c r="I153" s="104"/>
    </row>
    <row r="154" spans="1:9" s="65" customFormat="1" ht="39.75" customHeight="1" x14ac:dyDescent="0.25">
      <c r="A154" s="37">
        <v>149</v>
      </c>
      <c r="B154" s="64" t="s">
        <v>415</v>
      </c>
      <c r="C154" s="73"/>
      <c r="D154" s="62"/>
      <c r="E154" s="61"/>
      <c r="F154" s="272" t="s">
        <v>550</v>
      </c>
      <c r="G154" s="272"/>
      <c r="H154" s="69"/>
      <c r="I154" s="104"/>
    </row>
    <row r="155" spans="1:9" s="65" customFormat="1" ht="39.75" customHeight="1" x14ac:dyDescent="0.25">
      <c r="A155" s="37">
        <v>150</v>
      </c>
      <c r="B155" s="64" t="s">
        <v>416</v>
      </c>
      <c r="C155" s="73">
        <v>820841</v>
      </c>
      <c r="D155" s="62">
        <f t="shared" si="8"/>
        <v>41042.050000000003</v>
      </c>
      <c r="E155" s="61">
        <f t="shared" si="9"/>
        <v>779798.95</v>
      </c>
      <c r="F155" s="272" t="s">
        <v>550</v>
      </c>
      <c r="G155" s="272"/>
      <c r="H155" s="90"/>
      <c r="I155" s="104"/>
    </row>
    <row r="156" spans="1:9" s="65" customFormat="1" ht="39.75" customHeight="1" x14ac:dyDescent="0.25">
      <c r="A156" s="37">
        <v>151</v>
      </c>
      <c r="B156" s="64" t="s">
        <v>416</v>
      </c>
      <c r="C156" s="73">
        <v>551832</v>
      </c>
      <c r="D156" s="62">
        <f t="shared" si="8"/>
        <v>27591.599999999999</v>
      </c>
      <c r="E156" s="61">
        <f t="shared" si="9"/>
        <v>524240.4</v>
      </c>
      <c r="F156" s="272" t="s">
        <v>550</v>
      </c>
      <c r="G156" s="272"/>
      <c r="H156" s="90"/>
      <c r="I156" s="104"/>
    </row>
    <row r="157" spans="1:9" s="65" customFormat="1" ht="39.75" customHeight="1" x14ac:dyDescent="0.25">
      <c r="A157" s="37">
        <v>152</v>
      </c>
      <c r="B157" s="64" t="s">
        <v>417</v>
      </c>
      <c r="C157" s="73"/>
      <c r="D157" s="62"/>
      <c r="E157" s="61"/>
      <c r="F157" s="272" t="s">
        <v>556</v>
      </c>
      <c r="G157" s="272"/>
      <c r="H157" s="69"/>
      <c r="I157" s="104"/>
    </row>
    <row r="158" spans="1:9" s="65" customFormat="1" ht="39.75" customHeight="1" x14ac:dyDescent="0.25">
      <c r="A158" s="37">
        <v>153</v>
      </c>
      <c r="B158" s="63" t="s">
        <v>418</v>
      </c>
      <c r="C158" s="62"/>
      <c r="D158" s="62"/>
      <c r="E158" s="61"/>
      <c r="F158" s="272" t="s">
        <v>550</v>
      </c>
      <c r="G158" s="272"/>
      <c r="H158" s="69"/>
      <c r="I158" s="104"/>
    </row>
    <row r="159" spans="1:9" s="65" customFormat="1" ht="39.75" customHeight="1" x14ac:dyDescent="0.25">
      <c r="A159" s="37">
        <v>154</v>
      </c>
      <c r="B159" s="63" t="s">
        <v>419</v>
      </c>
      <c r="C159" s="62"/>
      <c r="D159" s="62"/>
      <c r="E159" s="61"/>
      <c r="F159" s="272" t="s">
        <v>550</v>
      </c>
      <c r="G159" s="272"/>
      <c r="H159" s="69"/>
      <c r="I159" s="104"/>
    </row>
    <row r="160" spans="1:9" s="65" customFormat="1" ht="36.75" customHeight="1" x14ac:dyDescent="0.25">
      <c r="A160" s="37">
        <v>155</v>
      </c>
      <c r="B160" s="64" t="s">
        <v>420</v>
      </c>
      <c r="C160" s="73">
        <v>7512325</v>
      </c>
      <c r="D160" s="62">
        <f t="shared" si="8"/>
        <v>375616.25</v>
      </c>
      <c r="E160" s="61">
        <f t="shared" si="9"/>
        <v>7136708.75</v>
      </c>
      <c r="F160" s="272" t="s">
        <v>550</v>
      </c>
      <c r="G160" s="272"/>
      <c r="H160" s="91"/>
      <c r="I160" s="104"/>
    </row>
    <row r="161" spans="1:9" s="65" customFormat="1" ht="39.75" customHeight="1" x14ac:dyDescent="0.25">
      <c r="A161" s="37">
        <v>156</v>
      </c>
      <c r="B161" s="64" t="s">
        <v>421</v>
      </c>
      <c r="C161" s="73">
        <v>1192704</v>
      </c>
      <c r="D161" s="62">
        <f t="shared" si="8"/>
        <v>59635.199999999997</v>
      </c>
      <c r="E161" s="61">
        <f t="shared" si="9"/>
        <v>1133068.8</v>
      </c>
      <c r="F161" s="272" t="s">
        <v>550</v>
      </c>
      <c r="G161" s="272"/>
      <c r="H161" s="91"/>
      <c r="I161" s="104"/>
    </row>
    <row r="162" spans="1:9" s="65" customFormat="1" ht="39.75" customHeight="1" x14ac:dyDescent="0.25">
      <c r="A162" s="37">
        <v>157</v>
      </c>
      <c r="B162" s="63" t="s">
        <v>422</v>
      </c>
      <c r="C162" s="62">
        <v>180000000</v>
      </c>
      <c r="D162" s="62">
        <f t="shared" si="8"/>
        <v>9000000</v>
      </c>
      <c r="E162" s="61">
        <f t="shared" si="9"/>
        <v>171000000</v>
      </c>
      <c r="F162" s="272" t="s">
        <v>550</v>
      </c>
      <c r="G162" s="272"/>
      <c r="H162" s="91"/>
      <c r="I162" s="104"/>
    </row>
    <row r="163" spans="1:9" x14ac:dyDescent="0.3">
      <c r="A163" s="227"/>
      <c r="B163" s="228" t="s">
        <v>625</v>
      </c>
      <c r="C163" s="229">
        <f>SUM(C6:C162)</f>
        <v>693145106</v>
      </c>
      <c r="D163" s="229">
        <f>SUM(D6:D162)</f>
        <v>34657255.300000004</v>
      </c>
      <c r="E163" s="229">
        <f>C163-D163</f>
        <v>658487850.70000005</v>
      </c>
      <c r="F163" s="270"/>
      <c r="G163" s="271"/>
    </row>
    <row r="165" spans="1:9" s="42" customFormat="1" ht="22.5" customHeight="1" x14ac:dyDescent="0.25">
      <c r="A165" s="67"/>
      <c r="B165" s="264" t="s">
        <v>627</v>
      </c>
      <c r="C165" s="264"/>
      <c r="D165" s="264"/>
      <c r="E165" s="264"/>
      <c r="F165" s="264"/>
      <c r="G165" s="264"/>
      <c r="H165" s="83"/>
      <c r="I165" s="83"/>
    </row>
    <row r="166" spans="1:9" s="42" customFormat="1" ht="22.5" customHeight="1" x14ac:dyDescent="0.2">
      <c r="A166" s="67"/>
      <c r="B166" s="67"/>
      <c r="C166" s="67"/>
      <c r="D166" s="67"/>
      <c r="E166" s="67"/>
      <c r="F166" s="67"/>
      <c r="G166" s="67"/>
      <c r="H166" s="67"/>
      <c r="I166" s="67"/>
    </row>
    <row r="167" spans="1:9" s="42" customFormat="1" ht="22.5" customHeight="1" x14ac:dyDescent="0.2">
      <c r="A167" s="67"/>
      <c r="B167" s="67"/>
      <c r="C167" s="67"/>
      <c r="D167" s="67"/>
      <c r="E167" s="67"/>
      <c r="F167" s="67"/>
      <c r="G167" s="67"/>
      <c r="H167" s="67"/>
      <c r="I167" s="67"/>
    </row>
    <row r="168" spans="1:9" s="42" customFormat="1" ht="22.5" customHeight="1" x14ac:dyDescent="0.2">
      <c r="A168" s="67"/>
      <c r="B168" s="67"/>
      <c r="C168" s="67"/>
      <c r="D168" s="67"/>
      <c r="E168" s="67"/>
      <c r="F168" s="67"/>
      <c r="G168" s="67"/>
      <c r="H168" s="67"/>
      <c r="I168" s="67"/>
    </row>
    <row r="169" spans="1:9" s="42" customFormat="1" ht="22.5" customHeight="1" x14ac:dyDescent="0.2">
      <c r="A169" s="67"/>
      <c r="B169" s="67"/>
      <c r="C169" s="67"/>
      <c r="D169" s="67"/>
      <c r="E169" s="67"/>
      <c r="F169" s="67"/>
      <c r="G169" s="67"/>
      <c r="H169" s="67"/>
      <c r="I169" s="67"/>
    </row>
    <row r="170" spans="1:9" s="42" customFormat="1" ht="22.5" customHeight="1" x14ac:dyDescent="0.2">
      <c r="A170" s="243"/>
      <c r="B170" s="158"/>
      <c r="C170" s="82"/>
      <c r="D170" s="67"/>
      <c r="E170" s="67"/>
      <c r="F170" s="67"/>
      <c r="G170" s="67"/>
      <c r="H170" s="67"/>
      <c r="I170" s="67"/>
    </row>
    <row r="171" spans="1:9" s="42" customFormat="1" ht="22.5" customHeight="1" x14ac:dyDescent="0.25">
      <c r="A171" s="83"/>
      <c r="B171" s="83"/>
      <c r="C171" s="244"/>
      <c r="D171" s="67"/>
      <c r="E171" s="67"/>
      <c r="F171" s="67"/>
      <c r="G171" s="67"/>
      <c r="H171" s="67"/>
      <c r="I171" s="67"/>
    </row>
    <row r="172" spans="1:9" s="42" customFormat="1" ht="22.5" customHeight="1" x14ac:dyDescent="0.25">
      <c r="A172" s="83"/>
      <c r="B172" s="83"/>
      <c r="C172" s="244"/>
      <c r="D172" s="67"/>
      <c r="E172" s="67"/>
      <c r="F172" s="67"/>
      <c r="G172" s="67"/>
      <c r="H172" s="67"/>
      <c r="I172" s="67"/>
    </row>
    <row r="173" spans="1:9" s="42" customFormat="1" ht="22.5" customHeight="1" x14ac:dyDescent="0.25">
      <c r="A173" s="83"/>
      <c r="B173" s="83"/>
      <c r="C173" s="244"/>
      <c r="D173" s="67"/>
      <c r="E173" s="67"/>
      <c r="F173" s="67"/>
      <c r="G173" s="67"/>
      <c r="H173" s="67"/>
      <c r="I173" s="67"/>
    </row>
    <row r="174" spans="1:9" s="42" customFormat="1" ht="22.5" customHeight="1" x14ac:dyDescent="0.25">
      <c r="A174" s="83"/>
      <c r="B174" s="83"/>
      <c r="C174" s="244"/>
      <c r="D174" s="67"/>
      <c r="E174" s="67"/>
      <c r="F174" s="67"/>
      <c r="G174" s="67"/>
      <c r="H174" s="67"/>
      <c r="I174" s="67"/>
    </row>
    <row r="175" spans="1:9" s="42" customFormat="1" ht="22.5" customHeight="1" x14ac:dyDescent="0.25">
      <c r="A175" s="83"/>
      <c r="B175" s="83"/>
      <c r="C175" s="244"/>
      <c r="D175" s="67"/>
      <c r="E175" s="67"/>
      <c r="F175" s="67"/>
      <c r="G175" s="67"/>
      <c r="H175" s="67"/>
      <c r="I175" s="67"/>
    </row>
    <row r="176" spans="1:9" s="42" customFormat="1" ht="22.5" customHeight="1" x14ac:dyDescent="0.25">
      <c r="A176" s="83"/>
      <c r="B176" s="83"/>
      <c r="C176" s="244"/>
      <c r="D176" s="67"/>
      <c r="E176" s="67"/>
      <c r="F176" s="67"/>
      <c r="G176" s="67"/>
      <c r="H176" s="67"/>
      <c r="I176" s="67"/>
    </row>
    <row r="177" spans="1:9" s="42" customFormat="1" ht="22.5" customHeight="1" x14ac:dyDescent="0.25">
      <c r="A177" s="83"/>
      <c r="B177" s="83"/>
      <c r="C177" s="244"/>
      <c r="D177" s="67"/>
      <c r="E177" s="67"/>
      <c r="F177" s="67"/>
      <c r="G177" s="67"/>
      <c r="H177" s="67"/>
      <c r="I177" s="67"/>
    </row>
    <row r="178" spans="1:9" s="42" customFormat="1" ht="22.5" customHeight="1" x14ac:dyDescent="0.25">
      <c r="A178" s="83"/>
      <c r="B178" s="83"/>
      <c r="C178" s="244"/>
      <c r="D178" s="67"/>
      <c r="E178" s="67"/>
      <c r="F178" s="67"/>
      <c r="G178" s="67"/>
      <c r="H178" s="67"/>
      <c r="I178" s="67"/>
    </row>
    <row r="179" spans="1:9" s="42" customFormat="1" ht="22.5" customHeight="1" x14ac:dyDescent="0.25">
      <c r="A179" s="83"/>
      <c r="B179" s="83"/>
      <c r="C179" s="244"/>
      <c r="D179" s="67"/>
      <c r="E179" s="67"/>
      <c r="F179" s="67"/>
      <c r="G179" s="67"/>
      <c r="H179" s="67"/>
      <c r="I179" s="67"/>
    </row>
    <row r="180" spans="1:9" s="42" customFormat="1" ht="22.5" customHeight="1" x14ac:dyDescent="0.25">
      <c r="A180" s="83"/>
      <c r="B180" s="83"/>
      <c r="C180" s="244"/>
      <c r="D180" s="67"/>
      <c r="E180" s="67"/>
      <c r="F180" s="67"/>
      <c r="G180" s="67"/>
      <c r="H180" s="67"/>
      <c r="I180" s="67"/>
    </row>
    <row r="181" spans="1:9" s="42" customFormat="1" ht="22.5" customHeight="1" x14ac:dyDescent="0.25">
      <c r="A181" s="83"/>
      <c r="B181" s="83"/>
      <c r="C181" s="244"/>
      <c r="D181" s="67"/>
      <c r="E181" s="67"/>
      <c r="F181" s="67"/>
      <c r="G181" s="67"/>
      <c r="H181" s="67"/>
      <c r="I181" s="67"/>
    </row>
    <row r="182" spans="1:9" s="42" customFormat="1" ht="22.5" customHeight="1" x14ac:dyDescent="0.25">
      <c r="A182" s="83"/>
      <c r="B182" s="83"/>
      <c r="C182" s="83"/>
      <c r="D182" s="83"/>
      <c r="E182" s="83"/>
      <c r="F182" s="83"/>
      <c r="G182" s="83"/>
      <c r="H182" s="83"/>
      <c r="I182" s="83"/>
    </row>
  </sheetData>
  <mergeCells count="167">
    <mergeCell ref="B165:G165"/>
    <mergeCell ref="F161:G161"/>
    <mergeCell ref="F162:G162"/>
    <mergeCell ref="F3:G4"/>
    <mergeCell ref="C3:E3"/>
    <mergeCell ref="C4:E4"/>
    <mergeCell ref="F156:G156"/>
    <mergeCell ref="F157:G157"/>
    <mergeCell ref="F158:G158"/>
    <mergeCell ref="F159:G159"/>
    <mergeCell ref="F160:G160"/>
    <mergeCell ref="F151:G151"/>
    <mergeCell ref="F152:G152"/>
    <mergeCell ref="F153:G153"/>
    <mergeCell ref="F154:G154"/>
    <mergeCell ref="F155:G155"/>
    <mergeCell ref="F146:G146"/>
    <mergeCell ref="F147:G147"/>
    <mergeCell ref="F148:G148"/>
    <mergeCell ref="F149:G149"/>
    <mergeCell ref="F150:G150"/>
    <mergeCell ref="F141:G141"/>
    <mergeCell ref="F142:G142"/>
    <mergeCell ref="F143:G143"/>
    <mergeCell ref="F144:G144"/>
    <mergeCell ref="F145:G145"/>
    <mergeCell ref="F137:G137"/>
    <mergeCell ref="F138:G138"/>
    <mergeCell ref="F139:G139"/>
    <mergeCell ref="F140:G140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4:G84"/>
    <mergeCell ref="F85:G85"/>
    <mergeCell ref="F86:G86"/>
    <mergeCell ref="F97:G97"/>
    <mergeCell ref="F79:G79"/>
    <mergeCell ref="F80:G80"/>
    <mergeCell ref="F81:G81"/>
    <mergeCell ref="F82:G82"/>
    <mergeCell ref="F83:G83"/>
    <mergeCell ref="F74:G74"/>
    <mergeCell ref="F75:G75"/>
    <mergeCell ref="F76:G76"/>
    <mergeCell ref="F77:G77"/>
    <mergeCell ref="F78:G7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9:G29"/>
    <mergeCell ref="F30:G30"/>
    <mergeCell ref="F31:G31"/>
    <mergeCell ref="F22:G22"/>
    <mergeCell ref="F23:G23"/>
    <mergeCell ref="F24:G24"/>
    <mergeCell ref="F25:G25"/>
    <mergeCell ref="F26:G26"/>
    <mergeCell ref="F37:G37"/>
    <mergeCell ref="F163:G163"/>
    <mergeCell ref="F17:G17"/>
    <mergeCell ref="F18:G18"/>
    <mergeCell ref="F19:G19"/>
    <mergeCell ref="F20:G20"/>
    <mergeCell ref="F21:G21"/>
    <mergeCell ref="B1:C1"/>
    <mergeCell ref="A2:C2"/>
    <mergeCell ref="A3:A5"/>
    <mergeCell ref="B3:B5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5:G15"/>
    <mergeCell ref="F16:G16"/>
    <mergeCell ref="F14:G14"/>
    <mergeCell ref="F27:G27"/>
    <mergeCell ref="F28:G2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Sheet1</vt:lpstr>
      <vt:lpstr>avagani</vt:lpstr>
      <vt:lpstr>հավելված 2</vt:lpstr>
      <vt:lpstr>հավելված 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2019-05-15T11:44:20Z</dcterms:modified>
</cp:coreProperties>
</file>